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ary\Misc stuff\Radio stuff\Antennas\"/>
    </mc:Choice>
  </mc:AlternateContent>
  <xr:revisionPtr revIDLastSave="0" documentId="13_ncr:1_{1F5A0E35-1085-4DDB-8947-7037C4784FE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HF antenna lengths metric" sheetId="1" r:id="rId1"/>
    <sheet name="HF antenna lengths imperial" sheetId="2" r:id="rId2"/>
    <sheet name="Stubs metric" sheetId="3" r:id="rId3"/>
    <sheet name="Stubs imperial" sheetId="5" r:id="rId4"/>
  </sheets>
  <definedNames>
    <definedName name="_xlnm.Print_Area" localSheetId="1">'HF antenna lengths imperial'!$B$1:$BH$30</definedName>
    <definedName name="_xlnm.Print_Area" localSheetId="3">'Stubs imperial'!$B$1:$AV$27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6" i="2" l="1"/>
  <c r="AD6" i="2" s="1"/>
  <c r="AC13" i="2"/>
  <c r="AE13" i="2" s="1"/>
  <c r="AC14" i="2"/>
  <c r="Y25" i="2"/>
  <c r="U11" i="2"/>
  <c r="V11" i="2" s="1"/>
  <c r="U12" i="2"/>
  <c r="U13" i="2"/>
  <c r="W13" i="2" s="1"/>
  <c r="U14" i="2"/>
  <c r="U19" i="2"/>
  <c r="U20" i="2"/>
  <c r="U21" i="2"/>
  <c r="V21" i="2" s="1"/>
  <c r="U22" i="2"/>
  <c r="U6" i="2"/>
  <c r="W6" i="2" s="1"/>
  <c r="U5" i="2"/>
  <c r="W5" i="2" s="1"/>
  <c r="I25" i="1"/>
  <c r="J25" i="1" s="1"/>
  <c r="I24" i="1"/>
  <c r="U24" i="2" s="1"/>
  <c r="I23" i="1"/>
  <c r="U23" i="2" s="1"/>
  <c r="W23" i="2" s="1"/>
  <c r="I22" i="1"/>
  <c r="I21" i="1"/>
  <c r="I20" i="1"/>
  <c r="I19" i="1"/>
  <c r="K19" i="1" s="1"/>
  <c r="AC19" i="2" s="1"/>
  <c r="AE19" i="2" s="1"/>
  <c r="I18" i="1"/>
  <c r="J18" i="1" s="1"/>
  <c r="Y18" i="2" s="1"/>
  <c r="AA18" i="2" s="1"/>
  <c r="I17" i="1"/>
  <c r="J17" i="1" s="1"/>
  <c r="Y17" i="2" s="1"/>
  <c r="I16" i="1"/>
  <c r="U16" i="2" s="1"/>
  <c r="I15" i="1"/>
  <c r="U15" i="2" s="1"/>
  <c r="W15" i="2" s="1"/>
  <c r="I14" i="1"/>
  <c r="I13" i="1"/>
  <c r="I12" i="1"/>
  <c r="I11" i="1"/>
  <c r="K11" i="1" s="1"/>
  <c r="AC11" i="2" s="1"/>
  <c r="AD11" i="2" s="1"/>
  <c r="I10" i="1"/>
  <c r="U10" i="2" s="1"/>
  <c r="I9" i="1"/>
  <c r="J9" i="1" s="1"/>
  <c r="Y9" i="2" s="1"/>
  <c r="AA9" i="2" s="1"/>
  <c r="I8" i="1"/>
  <c r="U8" i="2" s="1"/>
  <c r="W8" i="2" s="1"/>
  <c r="I7" i="1"/>
  <c r="U7" i="2" s="1"/>
  <c r="I6" i="1"/>
  <c r="K12" i="1"/>
  <c r="AC12" i="2" s="1"/>
  <c r="K13" i="1"/>
  <c r="J15" i="1"/>
  <c r="Y15" i="2" s="1"/>
  <c r="K20" i="1"/>
  <c r="AC20" i="2" s="1"/>
  <c r="K21" i="1"/>
  <c r="AC21" i="2" s="1"/>
  <c r="AD21" i="2" s="1"/>
  <c r="K23" i="1"/>
  <c r="AC23" i="2" s="1"/>
  <c r="AE23" i="2" s="1"/>
  <c r="I5" i="1"/>
  <c r="K22" i="1"/>
  <c r="AC22" i="2" s="1"/>
  <c r="J22" i="1"/>
  <c r="Y22" i="2" s="1"/>
  <c r="Z22" i="2" s="1"/>
  <c r="K14" i="1"/>
  <c r="J14" i="1"/>
  <c r="Y14" i="2" s="1"/>
  <c r="AA14" i="2" s="1"/>
  <c r="K10" i="1"/>
  <c r="AC10" i="2" s="1"/>
  <c r="K6" i="1"/>
  <c r="J6" i="1"/>
  <c r="Y6" i="2" s="1"/>
  <c r="AA6" i="2" s="1"/>
  <c r="K5" i="1"/>
  <c r="AC5" i="2" s="1"/>
  <c r="AE5" i="2" s="1"/>
  <c r="V19" i="2"/>
  <c r="V7" i="2" l="1"/>
  <c r="W7" i="2"/>
  <c r="J24" i="1"/>
  <c r="Y24" i="2" s="1"/>
  <c r="AA24" i="2" s="1"/>
  <c r="U18" i="2"/>
  <c r="W11" i="2"/>
  <c r="K15" i="1"/>
  <c r="AC15" i="2" s="1"/>
  <c r="AD15" i="2" s="1"/>
  <c r="K16" i="1"/>
  <c r="AC16" i="2" s="1"/>
  <c r="K7" i="1"/>
  <c r="AC7" i="2" s="1"/>
  <c r="AE7" i="2" s="1"/>
  <c r="U25" i="2"/>
  <c r="W25" i="2" s="1"/>
  <c r="U17" i="2"/>
  <c r="V17" i="2" s="1"/>
  <c r="U9" i="2"/>
  <c r="W9" i="2" s="1"/>
  <c r="AE6" i="2"/>
  <c r="AF6" i="2" s="1"/>
  <c r="J8" i="1"/>
  <c r="Y8" i="2" s="1"/>
  <c r="AA8" i="2" s="1"/>
  <c r="K17" i="1"/>
  <c r="AC17" i="2" s="1"/>
  <c r="AE17" i="2" s="1"/>
  <c r="K9" i="1"/>
  <c r="AC9" i="2" s="1"/>
  <c r="AE9" i="2" s="1"/>
  <c r="K25" i="1"/>
  <c r="AC25" i="2" s="1"/>
  <c r="AD25" i="2" s="1"/>
  <c r="J20" i="1"/>
  <c r="Y20" i="2" s="1"/>
  <c r="AA20" i="2" s="1"/>
  <c r="J12" i="1"/>
  <c r="Y12" i="2" s="1"/>
  <c r="AA12" i="2" s="1"/>
  <c r="J7" i="1"/>
  <c r="Y7" i="2" s="1"/>
  <c r="AA7" i="2" s="1"/>
  <c r="J23" i="1"/>
  <c r="Y23" i="2" s="1"/>
  <c r="X11" i="2"/>
  <c r="AE25" i="2"/>
  <c r="AF25" i="2" s="1"/>
  <c r="V5" i="2"/>
  <c r="X5" i="2" s="1"/>
  <c r="AE21" i="2"/>
  <c r="AF21" i="2" s="1"/>
  <c r="V15" i="2"/>
  <c r="X15" i="2" s="1"/>
  <c r="J5" i="1"/>
  <c r="Y5" i="2" s="1"/>
  <c r="AA5" i="2" s="1"/>
  <c r="J21" i="1"/>
  <c r="Y21" i="2" s="1"/>
  <c r="W17" i="2"/>
  <c r="X17" i="2" s="1"/>
  <c r="W19" i="2"/>
  <c r="X19" i="2" s="1"/>
  <c r="AA22" i="2"/>
  <c r="AB22" i="2" s="1"/>
  <c r="J16" i="1"/>
  <c r="Y16" i="2" s="1"/>
  <c r="Z16" i="2" s="1"/>
  <c r="K8" i="1"/>
  <c r="AC8" i="2" s="1"/>
  <c r="AE8" i="2" s="1"/>
  <c r="J11" i="1"/>
  <c r="Y11" i="2" s="1"/>
  <c r="J19" i="1"/>
  <c r="Y19" i="2" s="1"/>
  <c r="K24" i="1"/>
  <c r="AC24" i="2" s="1"/>
  <c r="Z20" i="2"/>
  <c r="AB20" i="2" s="1"/>
  <c r="AD13" i="2"/>
  <c r="AF13" i="2" s="1"/>
  <c r="Z24" i="2"/>
  <c r="AB24" i="2" s="1"/>
  <c r="J13" i="1"/>
  <c r="Y13" i="2" s="1"/>
  <c r="K18" i="1"/>
  <c r="AC18" i="2" s="1"/>
  <c r="AE18" i="2" s="1"/>
  <c r="V6" i="2"/>
  <c r="X6" i="2" s="1"/>
  <c r="AE11" i="2"/>
  <c r="AF11" i="2" s="1"/>
  <c r="AD7" i="2"/>
  <c r="AF7" i="2" s="1"/>
  <c r="V9" i="2"/>
  <c r="X9" i="2" s="1"/>
  <c r="AE15" i="2"/>
  <c r="AF15" i="2" s="1"/>
  <c r="W21" i="2"/>
  <c r="X21" i="2" s="1"/>
  <c r="AD9" i="2"/>
  <c r="AF9" i="2" s="1"/>
  <c r="J10" i="1"/>
  <c r="Y10" i="2" s="1"/>
  <c r="Z10" i="2" s="1"/>
  <c r="V8" i="2"/>
  <c r="X8" i="2" s="1"/>
  <c r="Z9" i="2"/>
  <c r="AB9" i="2" s="1"/>
  <c r="V13" i="2"/>
  <c r="X13" i="2" s="1"/>
  <c r="W14" i="2"/>
  <c r="V14" i="2"/>
  <c r="Z18" i="2"/>
  <c r="AB18" i="2" s="1"/>
  <c r="AA19" i="2"/>
  <c r="Z19" i="2"/>
  <c r="AD23" i="2"/>
  <c r="AF23" i="2" s="1"/>
  <c r="AE24" i="2"/>
  <c r="AD24" i="2"/>
  <c r="AE10" i="2"/>
  <c r="AD10" i="2"/>
  <c r="AE22" i="2"/>
  <c r="AD22" i="2"/>
  <c r="W16" i="2"/>
  <c r="V16" i="2"/>
  <c r="X16" i="2" s="1"/>
  <c r="Z5" i="2"/>
  <c r="AB5" i="2" s="1"/>
  <c r="Z6" i="2"/>
  <c r="AB6" i="2" s="1"/>
  <c r="W12" i="2"/>
  <c r="V12" i="2"/>
  <c r="AA17" i="2"/>
  <c r="Z17" i="2"/>
  <c r="W10" i="2"/>
  <c r="V10" i="2"/>
  <c r="X10" i="2" s="1"/>
  <c r="Z14" i="2"/>
  <c r="AB14" i="2" s="1"/>
  <c r="AA15" i="2"/>
  <c r="Z15" i="2"/>
  <c r="V25" i="2"/>
  <c r="X25" i="2" s="1"/>
  <c r="AD19" i="2"/>
  <c r="AF19" i="2" s="1"/>
  <c r="AE20" i="2"/>
  <c r="AD20" i="2"/>
  <c r="AD5" i="2"/>
  <c r="AF5" i="2" s="1"/>
  <c r="Z7" i="2"/>
  <c r="AB7" i="2" s="1"/>
  <c r="Z8" i="2"/>
  <c r="AB8" i="2" s="1"/>
  <c r="Z12" i="2"/>
  <c r="AB12" i="2" s="1"/>
  <c r="AA13" i="2"/>
  <c r="Z13" i="2"/>
  <c r="AD17" i="2"/>
  <c r="AF17" i="2" s="1"/>
  <c r="AD18" i="2"/>
  <c r="V23" i="2"/>
  <c r="X23" i="2" s="1"/>
  <c r="W24" i="2"/>
  <c r="V24" i="2"/>
  <c r="AA21" i="2"/>
  <c r="Z21" i="2"/>
  <c r="AB21" i="2" s="1"/>
  <c r="AA11" i="2"/>
  <c r="Z11" i="2"/>
  <c r="AE16" i="2"/>
  <c r="AD16" i="2"/>
  <c r="W22" i="2"/>
  <c r="V22" i="2"/>
  <c r="Z25" i="2"/>
  <c r="AA25" i="2"/>
  <c r="AE14" i="2"/>
  <c r="AD14" i="2"/>
  <c r="W20" i="2"/>
  <c r="V20" i="2"/>
  <c r="AE12" i="2"/>
  <c r="AD12" i="2"/>
  <c r="W18" i="2"/>
  <c r="V18" i="2"/>
  <c r="AA23" i="2"/>
  <c r="Z23" i="2"/>
  <c r="AG9" i="5"/>
  <c r="AH9" i="5" s="1"/>
  <c r="AC9" i="5"/>
  <c r="M9" i="5"/>
  <c r="E9" i="2"/>
  <c r="G9" i="2" s="1"/>
  <c r="AS9" i="2"/>
  <c r="AU9" i="2" s="1"/>
  <c r="AO9" i="2"/>
  <c r="AQ9" i="2" s="1"/>
  <c r="O9" i="1"/>
  <c r="R9" i="1" s="1"/>
  <c r="BE9" i="2" s="1"/>
  <c r="BG9" i="2" s="1"/>
  <c r="L9" i="1"/>
  <c r="N9" i="1" s="1"/>
  <c r="E9" i="1"/>
  <c r="G9" i="1" s="1"/>
  <c r="M9" i="2" s="1"/>
  <c r="O9" i="2" s="1"/>
  <c r="AA10" i="2" l="1"/>
  <c r="AB10" i="2" s="1"/>
  <c r="AA16" i="2"/>
  <c r="AB16" i="2" s="1"/>
  <c r="AF18" i="2"/>
  <c r="U9" i="5"/>
  <c r="V9" i="5" s="1"/>
  <c r="AB23" i="2"/>
  <c r="AB11" i="2"/>
  <c r="AD8" i="2"/>
  <c r="AF8" i="2" s="1"/>
  <c r="AS9" i="5"/>
  <c r="AT9" i="5" s="1"/>
  <c r="AG9" i="2"/>
  <c r="AI9" i="2" s="1"/>
  <c r="E9" i="5"/>
  <c r="X12" i="2"/>
  <c r="X14" i="2"/>
  <c r="X7" i="2"/>
  <c r="AF14" i="2"/>
  <c r="AF10" i="2"/>
  <c r="AF12" i="2"/>
  <c r="X22" i="2"/>
  <c r="X18" i="2"/>
  <c r="AB17" i="2"/>
  <c r="AF22" i="2"/>
  <c r="AF20" i="2"/>
  <c r="AB19" i="2"/>
  <c r="AB25" i="2"/>
  <c r="AB13" i="2"/>
  <c r="X24" i="2"/>
  <c r="AB15" i="2"/>
  <c r="X20" i="2"/>
  <c r="AF16" i="2"/>
  <c r="AF24" i="2"/>
  <c r="W9" i="5"/>
  <c r="X9" i="5" s="1"/>
  <c r="AI9" i="5"/>
  <c r="AJ9" i="5" s="1"/>
  <c r="O9" i="5"/>
  <c r="N9" i="5"/>
  <c r="AU9" i="5"/>
  <c r="G9" i="5"/>
  <c r="F9" i="5"/>
  <c r="AE9" i="5"/>
  <c r="AD9" i="5"/>
  <c r="F9" i="2"/>
  <c r="H9" i="2" s="1"/>
  <c r="N9" i="2"/>
  <c r="P9" i="2" s="1"/>
  <c r="AT9" i="2"/>
  <c r="AV9" i="2" s="1"/>
  <c r="BF9" i="2"/>
  <c r="BH9" i="2" s="1"/>
  <c r="AH9" i="2"/>
  <c r="AJ9" i="2" s="1"/>
  <c r="AP9" i="2"/>
  <c r="AR9" i="2" s="1"/>
  <c r="H9" i="1"/>
  <c r="T9" i="1"/>
  <c r="M9" i="1"/>
  <c r="P9" i="1"/>
  <c r="F9" i="1"/>
  <c r="Q9" i="1"/>
  <c r="H10" i="3"/>
  <c r="J10" i="3" s="1"/>
  <c r="E10" i="3"/>
  <c r="G10" i="3" s="1"/>
  <c r="I10" i="3" s="1"/>
  <c r="O10" i="1"/>
  <c r="L10" i="1"/>
  <c r="E10" i="1"/>
  <c r="E10" i="2" s="1"/>
  <c r="F10" i="2" s="1"/>
  <c r="AG10" i="2" l="1"/>
  <c r="AI10" i="2" s="1"/>
  <c r="U10" i="5"/>
  <c r="Q9" i="2"/>
  <c r="Q9" i="5"/>
  <c r="AK9" i="2"/>
  <c r="AM9" i="2" s="1"/>
  <c r="Y9" i="5"/>
  <c r="R10" i="1"/>
  <c r="AG10" i="5"/>
  <c r="BA9" i="2"/>
  <c r="BC9" i="2" s="1"/>
  <c r="AO9" i="5"/>
  <c r="M10" i="1"/>
  <c r="I9" i="5"/>
  <c r="I9" i="2"/>
  <c r="H10" i="1"/>
  <c r="E10" i="5"/>
  <c r="AW9" i="2"/>
  <c r="AY9" i="2" s="1"/>
  <c r="AK9" i="5"/>
  <c r="H9" i="5"/>
  <c r="AV9" i="5"/>
  <c r="AF9" i="5"/>
  <c r="P9" i="5"/>
  <c r="AL9" i="2"/>
  <c r="AN9" i="2" s="1"/>
  <c r="AX9" i="2"/>
  <c r="AZ9" i="2" s="1"/>
  <c r="G10" i="1"/>
  <c r="AS10" i="2"/>
  <c r="AT10" i="2" s="1"/>
  <c r="F10" i="1"/>
  <c r="T10" i="1"/>
  <c r="G10" i="2"/>
  <c r="H10" i="2" s="1"/>
  <c r="AH10" i="2"/>
  <c r="AJ10" i="2" s="1"/>
  <c r="F10" i="3"/>
  <c r="N10" i="1"/>
  <c r="P10" i="1"/>
  <c r="Q10" i="1"/>
  <c r="H25" i="3"/>
  <c r="J25" i="3" s="1"/>
  <c r="E25" i="3"/>
  <c r="F25" i="3" s="1"/>
  <c r="H24" i="3"/>
  <c r="J24" i="3" s="1"/>
  <c r="E24" i="3"/>
  <c r="G24" i="3" s="1"/>
  <c r="I24" i="3" s="1"/>
  <c r="H23" i="3"/>
  <c r="J23" i="3" s="1"/>
  <c r="E23" i="3"/>
  <c r="F23" i="3" s="1"/>
  <c r="H22" i="3"/>
  <c r="J22" i="3" s="1"/>
  <c r="E22" i="3"/>
  <c r="G22" i="3" s="1"/>
  <c r="I22" i="3" s="1"/>
  <c r="H21" i="3"/>
  <c r="J21" i="3" s="1"/>
  <c r="E21" i="3"/>
  <c r="F21" i="3" s="1"/>
  <c r="H20" i="3"/>
  <c r="J20" i="3" s="1"/>
  <c r="E20" i="3"/>
  <c r="H19" i="3"/>
  <c r="J19" i="3" s="1"/>
  <c r="E19" i="3"/>
  <c r="F19" i="3" s="1"/>
  <c r="H18" i="3"/>
  <c r="J18" i="3" s="1"/>
  <c r="E18" i="3"/>
  <c r="F18" i="3" s="1"/>
  <c r="H17" i="3"/>
  <c r="J17" i="3" s="1"/>
  <c r="E17" i="3"/>
  <c r="F17" i="3" s="1"/>
  <c r="H16" i="3"/>
  <c r="J16" i="3" s="1"/>
  <c r="E16" i="3"/>
  <c r="F16" i="3" s="1"/>
  <c r="H15" i="3"/>
  <c r="J15" i="3" s="1"/>
  <c r="E15" i="3"/>
  <c r="F15" i="3" s="1"/>
  <c r="H14" i="3"/>
  <c r="J14" i="3" s="1"/>
  <c r="E14" i="3"/>
  <c r="H13" i="3"/>
  <c r="J13" i="3" s="1"/>
  <c r="E13" i="3"/>
  <c r="F13" i="3" s="1"/>
  <c r="H12" i="3"/>
  <c r="J12" i="3" s="1"/>
  <c r="E12" i="3"/>
  <c r="F12" i="3" s="1"/>
  <c r="H11" i="3"/>
  <c r="J11" i="3" s="1"/>
  <c r="E11" i="3"/>
  <c r="F11" i="3" s="1"/>
  <c r="H9" i="3"/>
  <c r="J9" i="3" s="1"/>
  <c r="E9" i="3"/>
  <c r="F9" i="3" s="1"/>
  <c r="H8" i="3"/>
  <c r="J8" i="3" s="1"/>
  <c r="E8" i="3"/>
  <c r="F8" i="3" s="1"/>
  <c r="H7" i="3"/>
  <c r="J7" i="3" s="1"/>
  <c r="E7" i="3"/>
  <c r="F7" i="3" s="1"/>
  <c r="H6" i="3"/>
  <c r="J6" i="3" s="1"/>
  <c r="E6" i="3"/>
  <c r="F6" i="3" s="1"/>
  <c r="G10" i="5" l="1"/>
  <c r="F10" i="5"/>
  <c r="BE10" i="2"/>
  <c r="AS10" i="5"/>
  <c r="BB9" i="2"/>
  <c r="BD9" i="2" s="1"/>
  <c r="Q10" i="2"/>
  <c r="Q10" i="5"/>
  <c r="Z9" i="5"/>
  <c r="AA9" i="5"/>
  <c r="AH10" i="5"/>
  <c r="AI10" i="5"/>
  <c r="BA10" i="2"/>
  <c r="BC10" i="2" s="1"/>
  <c r="AO10" i="5"/>
  <c r="AW10" i="2"/>
  <c r="AY10" i="2" s="1"/>
  <c r="AK10" i="5"/>
  <c r="P19" i="2"/>
  <c r="J9" i="5"/>
  <c r="K9" i="5"/>
  <c r="S9" i="5"/>
  <c r="R9" i="5"/>
  <c r="T9" i="5" s="1"/>
  <c r="K9" i="2"/>
  <c r="J9" i="2"/>
  <c r="AK10" i="2"/>
  <c r="Y10" i="5"/>
  <c r="S9" i="2"/>
  <c r="R9" i="2"/>
  <c r="M10" i="2"/>
  <c r="O10" i="2" s="1"/>
  <c r="M10" i="5"/>
  <c r="AO10" i="2"/>
  <c r="AQ10" i="2" s="1"/>
  <c r="AC10" i="5"/>
  <c r="I10" i="2"/>
  <c r="K10" i="2" s="1"/>
  <c r="I10" i="5"/>
  <c r="AQ9" i="5"/>
  <c r="AP9" i="5"/>
  <c r="V10" i="5"/>
  <c r="W10" i="5"/>
  <c r="AM9" i="5"/>
  <c r="AL9" i="5"/>
  <c r="AU10" i="2"/>
  <c r="AV10" i="2" s="1"/>
  <c r="N10" i="2"/>
  <c r="P10" i="2" s="1"/>
  <c r="AX10" i="2"/>
  <c r="AZ10" i="2" s="1"/>
  <c r="G11" i="3"/>
  <c r="I11" i="3" s="1"/>
  <c r="G15" i="3"/>
  <c r="I15" i="3" s="1"/>
  <c r="G19" i="3"/>
  <c r="I19" i="3" s="1"/>
  <c r="G23" i="3"/>
  <c r="I23" i="3" s="1"/>
  <c r="G6" i="3"/>
  <c r="I6" i="3" s="1"/>
  <c r="G8" i="3"/>
  <c r="I8" i="3" s="1"/>
  <c r="G13" i="3"/>
  <c r="I13" i="3" s="1"/>
  <c r="G17" i="3"/>
  <c r="I17" i="3" s="1"/>
  <c r="G21" i="3"/>
  <c r="I21" i="3" s="1"/>
  <c r="G25" i="3"/>
  <c r="I25" i="3" s="1"/>
  <c r="G14" i="3"/>
  <c r="I14" i="3" s="1"/>
  <c r="F14" i="3"/>
  <c r="G7" i="3"/>
  <c r="I7" i="3" s="1"/>
  <c r="G9" i="3"/>
  <c r="I9" i="3" s="1"/>
  <c r="G12" i="3"/>
  <c r="I12" i="3" s="1"/>
  <c r="G16" i="3"/>
  <c r="I16" i="3" s="1"/>
  <c r="G18" i="3"/>
  <c r="I18" i="3" s="1"/>
  <c r="G20" i="3"/>
  <c r="I20" i="3" s="1"/>
  <c r="F20" i="3"/>
  <c r="F22" i="3"/>
  <c r="F24" i="3"/>
  <c r="E5" i="1"/>
  <c r="E5" i="5" s="1"/>
  <c r="E5" i="2"/>
  <c r="G5" i="2" s="1"/>
  <c r="E22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AG12" i="5" s="1"/>
  <c r="O11" i="1"/>
  <c r="O8" i="1"/>
  <c r="O7" i="1"/>
  <c r="O6" i="1"/>
  <c r="O5" i="1"/>
  <c r="AG5" i="5" s="1"/>
  <c r="L25" i="1"/>
  <c r="U25" i="5" s="1"/>
  <c r="E25" i="1"/>
  <c r="E25" i="5" s="1"/>
  <c r="L23" i="1"/>
  <c r="U23" i="5" s="1"/>
  <c r="M23" i="1"/>
  <c r="E23" i="1"/>
  <c r="E23" i="5" s="1"/>
  <c r="L21" i="1"/>
  <c r="U21" i="5" s="1"/>
  <c r="E21" i="1"/>
  <c r="E21" i="5" s="1"/>
  <c r="L19" i="1"/>
  <c r="E19" i="1"/>
  <c r="E19" i="5" s="1"/>
  <c r="L17" i="1"/>
  <c r="U17" i="5" s="1"/>
  <c r="E17" i="1"/>
  <c r="L15" i="1"/>
  <c r="E15" i="1"/>
  <c r="E15" i="5" s="1"/>
  <c r="L12" i="1"/>
  <c r="E12" i="1"/>
  <c r="L8" i="1"/>
  <c r="E8" i="1"/>
  <c r="L6" i="1"/>
  <c r="E6" i="1"/>
  <c r="P24" i="1"/>
  <c r="L24" i="1"/>
  <c r="M24" i="1" s="1"/>
  <c r="E24" i="1"/>
  <c r="E24" i="5" s="1"/>
  <c r="R22" i="1"/>
  <c r="L22" i="1"/>
  <c r="U22" i="5" s="1"/>
  <c r="L20" i="1"/>
  <c r="U20" i="5" s="1"/>
  <c r="E20" i="1"/>
  <c r="L18" i="1"/>
  <c r="E18" i="1"/>
  <c r="E18" i="5" s="1"/>
  <c r="L16" i="1"/>
  <c r="U16" i="5" s="1"/>
  <c r="E16" i="1"/>
  <c r="E16" i="5" s="1"/>
  <c r="L14" i="1"/>
  <c r="E14" i="1"/>
  <c r="E14" i="5" s="1"/>
  <c r="L13" i="1"/>
  <c r="U13" i="5" s="1"/>
  <c r="E13" i="1"/>
  <c r="L11" i="1"/>
  <c r="E11" i="1"/>
  <c r="E11" i="5" s="1"/>
  <c r="R7" i="1"/>
  <c r="L7" i="1"/>
  <c r="E7" i="1"/>
  <c r="L5" i="1"/>
  <c r="H5" i="1"/>
  <c r="AK24" i="2" l="1"/>
  <c r="AM24" i="2" s="1"/>
  <c r="Y24" i="5"/>
  <c r="G16" i="5"/>
  <c r="F16" i="5"/>
  <c r="H16" i="5" s="1"/>
  <c r="N8" i="1"/>
  <c r="U8" i="5"/>
  <c r="T22" i="1"/>
  <c r="AG22" i="5"/>
  <c r="F11" i="5"/>
  <c r="G11" i="5"/>
  <c r="H11" i="5" s="1"/>
  <c r="AM10" i="2"/>
  <c r="AL10" i="2"/>
  <c r="AN10" i="2" s="1"/>
  <c r="AL10" i="5"/>
  <c r="AM10" i="5"/>
  <c r="AN10" i="5" s="1"/>
  <c r="S10" i="5"/>
  <c r="R10" i="5"/>
  <c r="T10" i="5" s="1"/>
  <c r="AG11" i="2"/>
  <c r="AI11" i="2" s="1"/>
  <c r="U11" i="5"/>
  <c r="F18" i="5"/>
  <c r="G18" i="5"/>
  <c r="M12" i="1"/>
  <c r="U12" i="5"/>
  <c r="V21" i="5"/>
  <c r="W21" i="5"/>
  <c r="X21" i="5" s="1"/>
  <c r="T6" i="1"/>
  <c r="AG6" i="5"/>
  <c r="T16" i="1"/>
  <c r="AG16" i="5"/>
  <c r="T24" i="1"/>
  <c r="AG24" i="5"/>
  <c r="AN9" i="5"/>
  <c r="AD10" i="5"/>
  <c r="AE10" i="5"/>
  <c r="L9" i="2"/>
  <c r="R10" i="2"/>
  <c r="S10" i="2"/>
  <c r="T10" i="2" s="1"/>
  <c r="BE22" i="2"/>
  <c r="AS22" i="5"/>
  <c r="T14" i="1"/>
  <c r="AG14" i="5"/>
  <c r="G24" i="5"/>
  <c r="F24" i="5"/>
  <c r="H24" i="5" s="1"/>
  <c r="AG18" i="2"/>
  <c r="AI18" i="2" s="1"/>
  <c r="U18" i="5"/>
  <c r="BE7" i="2"/>
  <c r="AS7" i="5"/>
  <c r="AG19" i="2"/>
  <c r="AI19" i="2" s="1"/>
  <c r="U19" i="5"/>
  <c r="J10" i="5"/>
  <c r="K10" i="5"/>
  <c r="G21" i="5"/>
  <c r="F21" i="5"/>
  <c r="H21" i="5" s="1"/>
  <c r="T23" i="1"/>
  <c r="AG23" i="5"/>
  <c r="F23" i="5"/>
  <c r="G23" i="5"/>
  <c r="T25" i="1"/>
  <c r="AG25" i="5"/>
  <c r="T8" i="1"/>
  <c r="AG8" i="5"/>
  <c r="J10" i="2"/>
  <c r="L10" i="2" s="1"/>
  <c r="N10" i="5"/>
  <c r="O10" i="5"/>
  <c r="P10" i="5" s="1"/>
  <c r="AU10" i="5"/>
  <c r="AT10" i="5"/>
  <c r="V25" i="5"/>
  <c r="W25" i="5"/>
  <c r="AA10" i="5"/>
  <c r="Z10" i="5"/>
  <c r="V16" i="5"/>
  <c r="W16" i="5"/>
  <c r="X16" i="5" s="1"/>
  <c r="F12" i="1"/>
  <c r="E12" i="5"/>
  <c r="T15" i="1"/>
  <c r="AG15" i="5"/>
  <c r="F15" i="5"/>
  <c r="H15" i="5" s="1"/>
  <c r="G15" i="5"/>
  <c r="T7" i="1"/>
  <c r="AG7" i="5"/>
  <c r="AP10" i="5"/>
  <c r="AQ10" i="5"/>
  <c r="Q5" i="2"/>
  <c r="S5" i="2" s="1"/>
  <c r="Q5" i="5"/>
  <c r="F20" i="1"/>
  <c r="E20" i="5"/>
  <c r="T18" i="1"/>
  <c r="AG18" i="5"/>
  <c r="F14" i="5"/>
  <c r="G14" i="5"/>
  <c r="V23" i="5"/>
  <c r="W23" i="5"/>
  <c r="T11" i="1"/>
  <c r="AG11" i="5"/>
  <c r="T19" i="1"/>
  <c r="AG19" i="5"/>
  <c r="X10" i="5"/>
  <c r="BG10" i="2"/>
  <c r="BF10" i="2"/>
  <c r="BH10" i="2" s="1"/>
  <c r="AI5" i="5"/>
  <c r="AH5" i="5"/>
  <c r="AJ5" i="5" s="1"/>
  <c r="F13" i="1"/>
  <c r="E13" i="5"/>
  <c r="AG24" i="2"/>
  <c r="AI24" i="2" s="1"/>
  <c r="U24" i="5"/>
  <c r="T17" i="1"/>
  <c r="AG17" i="5"/>
  <c r="V13" i="5"/>
  <c r="W13" i="5"/>
  <c r="AW24" i="2"/>
  <c r="AK24" i="5"/>
  <c r="AK23" i="2"/>
  <c r="AM23" i="2" s="1"/>
  <c r="Y23" i="5"/>
  <c r="H22" i="1"/>
  <c r="E22" i="5"/>
  <c r="V20" i="5"/>
  <c r="W20" i="5"/>
  <c r="G6" i="1"/>
  <c r="E6" i="5"/>
  <c r="F17" i="1"/>
  <c r="E17" i="5"/>
  <c r="H7" i="1"/>
  <c r="E7" i="5"/>
  <c r="AG14" i="2"/>
  <c r="AI14" i="2" s="1"/>
  <c r="U14" i="5"/>
  <c r="F22" i="1"/>
  <c r="M6" i="1"/>
  <c r="U6" i="5"/>
  <c r="V17" i="5"/>
  <c r="X17" i="5" s="1"/>
  <c r="W17" i="5"/>
  <c r="P23" i="1"/>
  <c r="AH12" i="5"/>
  <c r="AI12" i="5"/>
  <c r="AJ12" i="5" s="1"/>
  <c r="T20" i="1"/>
  <c r="AG20" i="5"/>
  <c r="G5" i="5"/>
  <c r="F5" i="5"/>
  <c r="H5" i="5" s="1"/>
  <c r="BB10" i="2"/>
  <c r="BD10" i="2" s="1"/>
  <c r="AR9" i="5"/>
  <c r="T9" i="2"/>
  <c r="L9" i="5"/>
  <c r="AJ10" i="5"/>
  <c r="H10" i="5"/>
  <c r="AG15" i="2"/>
  <c r="AI15" i="2" s="1"/>
  <c r="U15" i="5"/>
  <c r="M5" i="1"/>
  <c r="U5" i="5"/>
  <c r="N7" i="1"/>
  <c r="U7" i="5"/>
  <c r="P14" i="1"/>
  <c r="V22" i="5"/>
  <c r="W22" i="5"/>
  <c r="X22" i="5" s="1"/>
  <c r="G8" i="1"/>
  <c r="E8" i="5"/>
  <c r="G19" i="5"/>
  <c r="F19" i="5"/>
  <c r="F25" i="5"/>
  <c r="H25" i="5" s="1"/>
  <c r="G25" i="5"/>
  <c r="T13" i="1"/>
  <c r="AG13" i="5"/>
  <c r="T21" i="1"/>
  <c r="AG21" i="5"/>
  <c r="AP10" i="2"/>
  <c r="AR10" i="2" s="1"/>
  <c r="AB9" i="5"/>
  <c r="M19" i="1"/>
  <c r="R12" i="1"/>
  <c r="T12" i="1"/>
  <c r="Q8" i="1"/>
  <c r="Q18" i="1"/>
  <c r="Q11" i="1"/>
  <c r="Q19" i="1"/>
  <c r="Q12" i="1"/>
  <c r="Q20" i="1"/>
  <c r="P19" i="1"/>
  <c r="Q13" i="1"/>
  <c r="Q21" i="1"/>
  <c r="N14" i="1"/>
  <c r="M15" i="1"/>
  <c r="Q14" i="1"/>
  <c r="Q22" i="1"/>
  <c r="Q5" i="1"/>
  <c r="T5" i="1"/>
  <c r="Q15" i="1"/>
  <c r="Q23" i="1"/>
  <c r="R21" i="1"/>
  <c r="Q6" i="1"/>
  <c r="Q16" i="1"/>
  <c r="Q24" i="1"/>
  <c r="Q7" i="1"/>
  <c r="Q17" i="1"/>
  <c r="Q25" i="1"/>
  <c r="N6" i="1"/>
  <c r="M14" i="1"/>
  <c r="E6" i="2"/>
  <c r="G6" i="2" s="1"/>
  <c r="AG6" i="2"/>
  <c r="AI6" i="2" s="1"/>
  <c r="AS12" i="2"/>
  <c r="AU12" i="2" s="1"/>
  <c r="AS16" i="2"/>
  <c r="AU16" i="2" s="1"/>
  <c r="AS22" i="2"/>
  <c r="AT22" i="2" s="1"/>
  <c r="M11" i="1"/>
  <c r="R16" i="1"/>
  <c r="M18" i="1"/>
  <c r="P18" i="1"/>
  <c r="R20" i="1"/>
  <c r="F6" i="1"/>
  <c r="P6" i="1"/>
  <c r="M8" i="1"/>
  <c r="P8" i="1"/>
  <c r="N19" i="1"/>
  <c r="AG7" i="2"/>
  <c r="AI7" i="2" s="1"/>
  <c r="E8" i="2"/>
  <c r="G8" i="2" s="1"/>
  <c r="AS14" i="2"/>
  <c r="AT14" i="2" s="1"/>
  <c r="AS18" i="2"/>
  <c r="AT18" i="2" s="1"/>
  <c r="AS20" i="2"/>
  <c r="AT20" i="2" s="1"/>
  <c r="AS24" i="2"/>
  <c r="AT24" i="2" s="1"/>
  <c r="N13" i="1"/>
  <c r="AG13" i="2"/>
  <c r="AI13" i="2" s="1"/>
  <c r="G14" i="1"/>
  <c r="E14" i="2"/>
  <c r="G14" i="2" s="1"/>
  <c r="G16" i="1"/>
  <c r="E16" i="2"/>
  <c r="G16" i="2" s="1"/>
  <c r="N20" i="1"/>
  <c r="AG20" i="2"/>
  <c r="AI20" i="2" s="1"/>
  <c r="N17" i="1"/>
  <c r="AG17" i="2"/>
  <c r="AI17" i="2" s="1"/>
  <c r="H19" i="1"/>
  <c r="E19" i="2"/>
  <c r="G19" i="2" s="1"/>
  <c r="H21" i="1"/>
  <c r="E21" i="2"/>
  <c r="G21" i="2" s="1"/>
  <c r="G25" i="1"/>
  <c r="E25" i="2"/>
  <c r="G25" i="2" s="1"/>
  <c r="N25" i="1"/>
  <c r="AG25" i="2"/>
  <c r="AI25" i="2" s="1"/>
  <c r="AG5" i="2"/>
  <c r="AI5" i="2" s="1"/>
  <c r="E7" i="2"/>
  <c r="G7" i="2" s="1"/>
  <c r="AG8" i="2"/>
  <c r="AI8" i="2" s="1"/>
  <c r="R5" i="1"/>
  <c r="F7" i="1"/>
  <c r="H11" i="1"/>
  <c r="E11" i="2"/>
  <c r="G11" i="2" s="1"/>
  <c r="N11" i="1"/>
  <c r="P11" i="1"/>
  <c r="H13" i="1"/>
  <c r="E13" i="2"/>
  <c r="G13" i="2" s="1"/>
  <c r="R13" i="1"/>
  <c r="F16" i="1"/>
  <c r="N16" i="1"/>
  <c r="AG16" i="2"/>
  <c r="AI16" i="2" s="1"/>
  <c r="G18" i="1"/>
  <c r="E18" i="2"/>
  <c r="G18" i="2" s="1"/>
  <c r="N18" i="1"/>
  <c r="G20" i="1"/>
  <c r="E20" i="2"/>
  <c r="G20" i="2" s="1"/>
  <c r="N22" i="1"/>
  <c r="AG22" i="2"/>
  <c r="AI22" i="2" s="1"/>
  <c r="F24" i="1"/>
  <c r="E24" i="2"/>
  <c r="G24" i="2" s="1"/>
  <c r="N24" i="1"/>
  <c r="G12" i="1"/>
  <c r="E12" i="2"/>
  <c r="G12" i="2" s="1"/>
  <c r="N12" i="1"/>
  <c r="AG12" i="2"/>
  <c r="AI12" i="2" s="1"/>
  <c r="H15" i="1"/>
  <c r="E15" i="2"/>
  <c r="G15" i="2" s="1"/>
  <c r="N15" i="1"/>
  <c r="P15" i="1"/>
  <c r="H17" i="1"/>
  <c r="E17" i="2"/>
  <c r="G17" i="2" s="1"/>
  <c r="R17" i="1"/>
  <c r="F21" i="1"/>
  <c r="N21" i="1"/>
  <c r="AG21" i="2"/>
  <c r="AI21" i="2" s="1"/>
  <c r="G23" i="1"/>
  <c r="E23" i="2"/>
  <c r="G23" i="2" s="1"/>
  <c r="N23" i="1"/>
  <c r="AG23" i="2"/>
  <c r="AI23" i="2" s="1"/>
  <c r="F25" i="1"/>
  <c r="M25" i="1"/>
  <c r="R25" i="1"/>
  <c r="H12" i="1"/>
  <c r="G22" i="1"/>
  <c r="E22" i="2"/>
  <c r="G22" i="2" s="1"/>
  <c r="AS5" i="2"/>
  <c r="AU5" i="2" s="1"/>
  <c r="AS6" i="2"/>
  <c r="AT6" i="2" s="1"/>
  <c r="AS7" i="2"/>
  <c r="AU7" i="2" s="1"/>
  <c r="AS8" i="2"/>
  <c r="AU8" i="2" s="1"/>
  <c r="AS11" i="2"/>
  <c r="AU11" i="2" s="1"/>
  <c r="AS13" i="2"/>
  <c r="AT13" i="2" s="1"/>
  <c r="AS15" i="2"/>
  <c r="AU15" i="2" s="1"/>
  <c r="AS17" i="2"/>
  <c r="AU17" i="2" s="1"/>
  <c r="AS19" i="2"/>
  <c r="AU19" i="2" s="1"/>
  <c r="AS21" i="2"/>
  <c r="AT21" i="2" s="1"/>
  <c r="AS23" i="2"/>
  <c r="AU23" i="2" s="1"/>
  <c r="AS25" i="2"/>
  <c r="AU25" i="2" s="1"/>
  <c r="AH14" i="2"/>
  <c r="AJ14" i="2" s="1"/>
  <c r="AH18" i="2"/>
  <c r="AJ18" i="2" s="1"/>
  <c r="AH24" i="2"/>
  <c r="AJ24" i="2" s="1"/>
  <c r="AH11" i="2"/>
  <c r="AJ11" i="2" s="1"/>
  <c r="AU22" i="2"/>
  <c r="BG22" i="2"/>
  <c r="BF22" i="2"/>
  <c r="AL24" i="2"/>
  <c r="AN24" i="2" s="1"/>
  <c r="AY24" i="2"/>
  <c r="AX24" i="2"/>
  <c r="BG7" i="2"/>
  <c r="BF7" i="2"/>
  <c r="R5" i="2"/>
  <c r="T5" i="2" s="1"/>
  <c r="F5" i="2"/>
  <c r="H5" i="2" s="1"/>
  <c r="F11" i="2"/>
  <c r="H11" i="2" s="1"/>
  <c r="M13" i="1"/>
  <c r="M16" i="1"/>
  <c r="M20" i="1"/>
  <c r="M22" i="1"/>
  <c r="H6" i="1"/>
  <c r="H8" i="1"/>
  <c r="H14" i="1"/>
  <c r="H16" i="1"/>
  <c r="H18" i="1"/>
  <c r="H20" i="1"/>
  <c r="H24" i="1"/>
  <c r="G5" i="1"/>
  <c r="G7" i="1"/>
  <c r="G11" i="1"/>
  <c r="G13" i="1"/>
  <c r="G15" i="1"/>
  <c r="G17" i="1"/>
  <c r="G19" i="1"/>
  <c r="G21" i="1"/>
  <c r="G24" i="1"/>
  <c r="M7" i="1"/>
  <c r="M17" i="1"/>
  <c r="M21" i="1"/>
  <c r="N5" i="1"/>
  <c r="R6" i="1"/>
  <c r="F5" i="1"/>
  <c r="P5" i="1"/>
  <c r="P7" i="1"/>
  <c r="F11" i="1"/>
  <c r="R11" i="1"/>
  <c r="P13" i="1"/>
  <c r="F14" i="1"/>
  <c r="R14" i="1"/>
  <c r="P16" i="1"/>
  <c r="F18" i="1"/>
  <c r="R18" i="1"/>
  <c r="P20" i="1"/>
  <c r="P22" i="1"/>
  <c r="R24" i="1"/>
  <c r="F8" i="1"/>
  <c r="R8" i="1"/>
  <c r="P12" i="1"/>
  <c r="F15" i="1"/>
  <c r="R15" i="1"/>
  <c r="P17" i="1"/>
  <c r="F19" i="1"/>
  <c r="R19" i="1"/>
  <c r="P21" i="1"/>
  <c r="F23" i="1"/>
  <c r="R23" i="1"/>
  <c r="P25" i="1"/>
  <c r="H23" i="1"/>
  <c r="H25" i="1"/>
  <c r="W19" i="5" l="1"/>
  <c r="V19" i="5"/>
  <c r="X19" i="5" s="1"/>
  <c r="AH14" i="5"/>
  <c r="AI14" i="5"/>
  <c r="AJ14" i="5" s="1"/>
  <c r="AH22" i="5"/>
  <c r="AJ22" i="5" s="1"/>
  <c r="AI22" i="5"/>
  <c r="AW16" i="2"/>
  <c r="AY16" i="2" s="1"/>
  <c r="AK16" i="5"/>
  <c r="AK16" i="2"/>
  <c r="AM16" i="2" s="1"/>
  <c r="Y16" i="5"/>
  <c r="AW11" i="2"/>
  <c r="AX11" i="2" s="1"/>
  <c r="AK11" i="5"/>
  <c r="Q19" i="2"/>
  <c r="S19" i="2" s="1"/>
  <c r="Q19" i="5"/>
  <c r="BA18" i="2"/>
  <c r="AO18" i="5"/>
  <c r="M22" i="2"/>
  <c r="O22" i="2" s="1"/>
  <c r="M22" i="5"/>
  <c r="BA21" i="2"/>
  <c r="BC21" i="2" s="1"/>
  <c r="AO21" i="5"/>
  <c r="H23" i="5"/>
  <c r="AW21" i="2"/>
  <c r="AY21" i="2" s="1"/>
  <c r="AK21" i="5"/>
  <c r="I8" i="2"/>
  <c r="K8" i="2" s="1"/>
  <c r="I8" i="5"/>
  <c r="I14" i="2"/>
  <c r="K14" i="2" s="1"/>
  <c r="I14" i="5"/>
  <c r="AO5" i="2"/>
  <c r="AQ5" i="2" s="1"/>
  <c r="AC5" i="5"/>
  <c r="M15" i="2"/>
  <c r="O15" i="2" s="1"/>
  <c r="M15" i="5"/>
  <c r="Q16" i="2"/>
  <c r="S16" i="2" s="1"/>
  <c r="Q16" i="5"/>
  <c r="Q12" i="2"/>
  <c r="S12" i="2" s="1"/>
  <c r="Q12" i="5"/>
  <c r="I24" i="2"/>
  <c r="K24" i="2" s="1"/>
  <c r="I24" i="5"/>
  <c r="AO25" i="2"/>
  <c r="AP25" i="2" s="1"/>
  <c r="AC25" i="5"/>
  <c r="AO17" i="2"/>
  <c r="AC17" i="5"/>
  <c r="AO13" i="2"/>
  <c r="AQ13" i="2" s="1"/>
  <c r="AC13" i="5"/>
  <c r="AW8" i="2"/>
  <c r="AX8" i="2" s="1"/>
  <c r="AK8" i="5"/>
  <c r="AK11" i="2"/>
  <c r="AM11" i="2" s="1"/>
  <c r="Y11" i="5"/>
  <c r="BA25" i="2"/>
  <c r="AO25" i="5"/>
  <c r="BA15" i="2"/>
  <c r="BC15" i="2" s="1"/>
  <c r="AO15" i="5"/>
  <c r="BA13" i="2"/>
  <c r="BC13" i="2" s="1"/>
  <c r="AO13" i="5"/>
  <c r="AH20" i="5"/>
  <c r="AI20" i="5"/>
  <c r="AK6" i="2"/>
  <c r="Y6" i="5"/>
  <c r="G6" i="5"/>
  <c r="F6" i="5"/>
  <c r="AM24" i="5"/>
  <c r="AL24" i="5"/>
  <c r="AN24" i="5" s="1"/>
  <c r="F13" i="5"/>
  <c r="G13" i="5"/>
  <c r="AH23" i="5"/>
  <c r="AI23" i="5"/>
  <c r="AT7" i="5"/>
  <c r="AV7" i="5" s="1"/>
  <c r="AU7" i="5"/>
  <c r="AT22" i="5"/>
  <c r="AU22" i="5"/>
  <c r="AV22" i="5" s="1"/>
  <c r="AI24" i="5"/>
  <c r="AH24" i="5"/>
  <c r="AJ24" i="5" s="1"/>
  <c r="V12" i="5"/>
  <c r="W12" i="5"/>
  <c r="V8" i="5"/>
  <c r="W8" i="5"/>
  <c r="Q20" i="2"/>
  <c r="S20" i="2" s="1"/>
  <c r="Q20" i="5"/>
  <c r="M14" i="2"/>
  <c r="O14" i="2" s="1"/>
  <c r="M14" i="5"/>
  <c r="AK18" i="2"/>
  <c r="AM18" i="2" s="1"/>
  <c r="Y18" i="5"/>
  <c r="AK14" i="2"/>
  <c r="AM14" i="2" s="1"/>
  <c r="Y14" i="5"/>
  <c r="BE21" i="2"/>
  <c r="AS21" i="5"/>
  <c r="M8" i="2"/>
  <c r="M8" i="5"/>
  <c r="F17" i="5"/>
  <c r="H17" i="5" s="1"/>
  <c r="G17" i="5"/>
  <c r="BE6" i="2"/>
  <c r="BG6" i="2" s="1"/>
  <c r="AS6" i="5"/>
  <c r="AO6" i="2"/>
  <c r="AQ6" i="2" s="1"/>
  <c r="AC6" i="5"/>
  <c r="BE25" i="2"/>
  <c r="BG25" i="2" s="1"/>
  <c r="AS25" i="5"/>
  <c r="AO16" i="2"/>
  <c r="AQ16" i="2" s="1"/>
  <c r="AC16" i="5"/>
  <c r="Q11" i="2"/>
  <c r="S11" i="2" s="1"/>
  <c r="Q11" i="5"/>
  <c r="AK8" i="2"/>
  <c r="AM8" i="2" s="1"/>
  <c r="Y8" i="5"/>
  <c r="BA17" i="2"/>
  <c r="BC17" i="2" s="1"/>
  <c r="AO17" i="5"/>
  <c r="AW19" i="2"/>
  <c r="AY19" i="2" s="1"/>
  <c r="AK19" i="5"/>
  <c r="BE12" i="2"/>
  <c r="BG12" i="2" s="1"/>
  <c r="AS12" i="5"/>
  <c r="AW14" i="2"/>
  <c r="AK14" i="5"/>
  <c r="I22" i="2"/>
  <c r="I22" i="5"/>
  <c r="M6" i="2"/>
  <c r="M6" i="5"/>
  <c r="I13" i="2"/>
  <c r="I13" i="5"/>
  <c r="AH11" i="5"/>
  <c r="AI11" i="5"/>
  <c r="AJ11" i="5" s="1"/>
  <c r="F20" i="5"/>
  <c r="G20" i="5"/>
  <c r="H20" i="5" s="1"/>
  <c r="AB10" i="5"/>
  <c r="AK12" i="2"/>
  <c r="Y12" i="5"/>
  <c r="AO8" i="2"/>
  <c r="AC8" i="5"/>
  <c r="I5" i="2"/>
  <c r="K5" i="2" s="1"/>
  <c r="I5" i="5"/>
  <c r="AO24" i="2"/>
  <c r="AP24" i="2" s="1"/>
  <c r="AC24" i="5"/>
  <c r="AO14" i="2"/>
  <c r="AQ14" i="2" s="1"/>
  <c r="AC14" i="5"/>
  <c r="W15" i="5"/>
  <c r="V15" i="5"/>
  <c r="X15" i="5" s="1"/>
  <c r="V24" i="5"/>
  <c r="W24" i="5"/>
  <c r="AI19" i="5"/>
  <c r="AH19" i="5"/>
  <c r="AO21" i="2"/>
  <c r="AQ21" i="2" s="1"/>
  <c r="AC21" i="5"/>
  <c r="Q15" i="2"/>
  <c r="S15" i="2" s="1"/>
  <c r="Q15" i="5"/>
  <c r="I19" i="2"/>
  <c r="K19" i="2" s="1"/>
  <c r="I19" i="5"/>
  <c r="AW22" i="2"/>
  <c r="AY22" i="2" s="1"/>
  <c r="AK22" i="5"/>
  <c r="BE11" i="2"/>
  <c r="BG11" i="2" s="1"/>
  <c r="AS11" i="5"/>
  <c r="AK17" i="2"/>
  <c r="AM17" i="2" s="1"/>
  <c r="Y17" i="5"/>
  <c r="M11" i="2"/>
  <c r="O11" i="2" s="1"/>
  <c r="M11" i="5"/>
  <c r="Q8" i="2"/>
  <c r="S8" i="2" s="1"/>
  <c r="Q8" i="5"/>
  <c r="AL23" i="2"/>
  <c r="AN23" i="2" s="1"/>
  <c r="AH19" i="2"/>
  <c r="AJ19" i="2" s="1"/>
  <c r="AK25" i="2"/>
  <c r="AM25" i="2" s="1"/>
  <c r="Y25" i="5"/>
  <c r="AO22" i="2"/>
  <c r="AQ22" i="2" s="1"/>
  <c r="AC22" i="5"/>
  <c r="V7" i="5"/>
  <c r="W7" i="5"/>
  <c r="V14" i="5"/>
  <c r="W14" i="5"/>
  <c r="I20" i="2"/>
  <c r="I20" i="5"/>
  <c r="AH8" i="5"/>
  <c r="AJ8" i="5" s="1"/>
  <c r="AI8" i="5"/>
  <c r="V18" i="5"/>
  <c r="X18" i="5" s="1"/>
  <c r="W18" i="5"/>
  <c r="AH16" i="5"/>
  <c r="AI16" i="5"/>
  <c r="BE23" i="2"/>
  <c r="BG23" i="2" s="1"/>
  <c r="AS23" i="5"/>
  <c r="M19" i="2"/>
  <c r="O19" i="2" s="1"/>
  <c r="M19" i="5"/>
  <c r="AW15" i="2"/>
  <c r="AY15" i="2" s="1"/>
  <c r="AK15" i="5"/>
  <c r="BE16" i="2"/>
  <c r="AS16" i="5"/>
  <c r="BA23" i="2"/>
  <c r="BC23" i="2" s="1"/>
  <c r="AO23" i="5"/>
  <c r="BA8" i="2"/>
  <c r="AO8" i="5"/>
  <c r="AH7" i="5"/>
  <c r="AI7" i="5"/>
  <c r="I21" i="2"/>
  <c r="K21" i="2" s="1"/>
  <c r="I21" i="5"/>
  <c r="I16" i="2"/>
  <c r="K16" i="2" s="1"/>
  <c r="I16" i="5"/>
  <c r="I7" i="2"/>
  <c r="K7" i="2" s="1"/>
  <c r="I7" i="5"/>
  <c r="M25" i="2"/>
  <c r="O25" i="2" s="1"/>
  <c r="M25" i="5"/>
  <c r="AO20" i="2"/>
  <c r="AQ20" i="2" s="1"/>
  <c r="AC20" i="5"/>
  <c r="AW6" i="2"/>
  <c r="AX6" i="2" s="1"/>
  <c r="AK6" i="5"/>
  <c r="BA7" i="2"/>
  <c r="BC7" i="2" s="1"/>
  <c r="AO7" i="5"/>
  <c r="BA5" i="2"/>
  <c r="BC5" i="2" s="1"/>
  <c r="AO5" i="5"/>
  <c r="BA20" i="2"/>
  <c r="AO20" i="5"/>
  <c r="AK19" i="2"/>
  <c r="Y19" i="5"/>
  <c r="Q25" i="2"/>
  <c r="S25" i="2" s="1"/>
  <c r="Q25" i="5"/>
  <c r="AW17" i="2"/>
  <c r="AY17" i="2" s="1"/>
  <c r="AK17" i="5"/>
  <c r="AW20" i="2"/>
  <c r="AY20" i="2" s="1"/>
  <c r="AK20" i="5"/>
  <c r="I11" i="2"/>
  <c r="K11" i="2" s="1"/>
  <c r="I11" i="5"/>
  <c r="AK7" i="2"/>
  <c r="AM7" i="2" s="1"/>
  <c r="Y7" i="5"/>
  <c r="M7" i="2"/>
  <c r="O7" i="2" s="1"/>
  <c r="M7" i="5"/>
  <c r="Q6" i="2"/>
  <c r="S6" i="2" s="1"/>
  <c r="Q6" i="5"/>
  <c r="AH15" i="2"/>
  <c r="AJ15" i="2" s="1"/>
  <c r="I25" i="2"/>
  <c r="K25" i="2" s="1"/>
  <c r="I25" i="5"/>
  <c r="BE17" i="2"/>
  <c r="BG17" i="2" s="1"/>
  <c r="AS17" i="5"/>
  <c r="AO12" i="2"/>
  <c r="AQ12" i="2" s="1"/>
  <c r="AC12" i="5"/>
  <c r="BE13" i="2"/>
  <c r="BG13" i="2" s="1"/>
  <c r="AS13" i="5"/>
  <c r="BE5" i="2"/>
  <c r="BG5" i="2" s="1"/>
  <c r="AS5" i="5"/>
  <c r="I6" i="2"/>
  <c r="K6" i="2" s="1"/>
  <c r="I6" i="5"/>
  <c r="BA24" i="2"/>
  <c r="BC24" i="2" s="1"/>
  <c r="AO24" i="5"/>
  <c r="BA22" i="2"/>
  <c r="BB22" i="2" s="1"/>
  <c r="AO22" i="5"/>
  <c r="BA12" i="2"/>
  <c r="BC12" i="2" s="1"/>
  <c r="AO12" i="5"/>
  <c r="H19" i="5"/>
  <c r="AO7" i="2"/>
  <c r="AC7" i="5"/>
  <c r="X20" i="5"/>
  <c r="X13" i="5"/>
  <c r="X23" i="5"/>
  <c r="S5" i="5"/>
  <c r="R5" i="5"/>
  <c r="T5" i="5" s="1"/>
  <c r="AI15" i="5"/>
  <c r="AH15" i="5"/>
  <c r="AJ15" i="5" s="1"/>
  <c r="X25" i="5"/>
  <c r="H18" i="5"/>
  <c r="AW12" i="2"/>
  <c r="AY12" i="2" s="1"/>
  <c r="AK12" i="5"/>
  <c r="Z23" i="5"/>
  <c r="AA23" i="5"/>
  <c r="I12" i="2"/>
  <c r="I12" i="5"/>
  <c r="I23" i="2"/>
  <c r="K23" i="2" s="1"/>
  <c r="I23" i="5"/>
  <c r="BE14" i="2"/>
  <c r="BG14" i="2" s="1"/>
  <c r="AS14" i="5"/>
  <c r="M17" i="2"/>
  <c r="O17" i="2" s="1"/>
  <c r="M17" i="5"/>
  <c r="Q18" i="2"/>
  <c r="S18" i="2" s="1"/>
  <c r="Q18" i="5"/>
  <c r="AK13" i="2"/>
  <c r="AM13" i="2" s="1"/>
  <c r="Y13" i="5"/>
  <c r="AO11" i="2"/>
  <c r="AQ11" i="2" s="1"/>
  <c r="AC11" i="5"/>
  <c r="AO19" i="2"/>
  <c r="AC19" i="5"/>
  <c r="V6" i="5"/>
  <c r="W6" i="5"/>
  <c r="X6" i="5" s="1"/>
  <c r="AI18" i="5"/>
  <c r="AH18" i="5"/>
  <c r="BE19" i="2"/>
  <c r="BG19" i="2" s="1"/>
  <c r="AS19" i="5"/>
  <c r="BE24" i="2"/>
  <c r="BG24" i="2" s="1"/>
  <c r="AS24" i="5"/>
  <c r="AW13" i="2"/>
  <c r="AY13" i="2" s="1"/>
  <c r="AK13" i="5"/>
  <c r="AK21" i="2"/>
  <c r="AM21" i="2" s="1"/>
  <c r="Y21" i="5"/>
  <c r="M13" i="2"/>
  <c r="O13" i="2" s="1"/>
  <c r="M13" i="5"/>
  <c r="Q14" i="2"/>
  <c r="S14" i="2" s="1"/>
  <c r="Q14" i="5"/>
  <c r="Q23" i="2"/>
  <c r="S23" i="2" s="1"/>
  <c r="Q23" i="5"/>
  <c r="BE15" i="2"/>
  <c r="BG15" i="2" s="1"/>
  <c r="AS15" i="5"/>
  <c r="BE18" i="2"/>
  <c r="BG18" i="2" s="1"/>
  <c r="AS18" i="5"/>
  <c r="AW7" i="2"/>
  <c r="AY7" i="2" s="1"/>
  <c r="AK7" i="5"/>
  <c r="M24" i="2"/>
  <c r="O24" i="2" s="1"/>
  <c r="M24" i="5"/>
  <c r="M5" i="2"/>
  <c r="O5" i="2" s="1"/>
  <c r="M5" i="5"/>
  <c r="AK22" i="2"/>
  <c r="AM22" i="2" s="1"/>
  <c r="Y22" i="5"/>
  <c r="M20" i="2"/>
  <c r="O20" i="2" s="1"/>
  <c r="M20" i="5"/>
  <c r="Q21" i="2"/>
  <c r="S21" i="2" s="1"/>
  <c r="Q21" i="5"/>
  <c r="M16" i="2"/>
  <c r="O16" i="2" s="1"/>
  <c r="M16" i="5"/>
  <c r="BE20" i="2"/>
  <c r="BF20" i="2" s="1"/>
  <c r="AS20" i="5"/>
  <c r="AW23" i="2"/>
  <c r="AK23" i="5"/>
  <c r="F22" i="5"/>
  <c r="G22" i="5"/>
  <c r="AI17" i="5"/>
  <c r="AH17" i="5"/>
  <c r="AH25" i="5"/>
  <c r="AI25" i="5"/>
  <c r="AH6" i="5"/>
  <c r="AI6" i="5"/>
  <c r="W11" i="5"/>
  <c r="V11" i="5"/>
  <c r="X11" i="5" s="1"/>
  <c r="AA24" i="5"/>
  <c r="Z24" i="5"/>
  <c r="BE8" i="2"/>
  <c r="BG8" i="2" s="1"/>
  <c r="AS8" i="5"/>
  <c r="M23" i="2"/>
  <c r="O23" i="2" s="1"/>
  <c r="M23" i="5"/>
  <c r="AO15" i="2"/>
  <c r="AQ15" i="2" s="1"/>
  <c r="AC15" i="5"/>
  <c r="M18" i="2"/>
  <c r="O18" i="2" s="1"/>
  <c r="M18" i="5"/>
  <c r="AI13" i="5"/>
  <c r="AH13" i="5"/>
  <c r="I17" i="2"/>
  <c r="I17" i="5"/>
  <c r="BA16" i="2"/>
  <c r="BC16" i="2" s="1"/>
  <c r="AO16" i="5"/>
  <c r="BA14" i="2"/>
  <c r="BC14" i="2" s="1"/>
  <c r="AO14" i="5"/>
  <c r="BA19" i="2"/>
  <c r="BC19" i="2" s="1"/>
  <c r="AO19" i="5"/>
  <c r="V5" i="5"/>
  <c r="W5" i="5"/>
  <c r="X5" i="5" s="1"/>
  <c r="G7" i="5"/>
  <c r="F7" i="5"/>
  <c r="H7" i="5" s="1"/>
  <c r="AW25" i="2"/>
  <c r="AY25" i="2" s="1"/>
  <c r="AK25" i="5"/>
  <c r="I15" i="2"/>
  <c r="K15" i="2" s="1"/>
  <c r="I15" i="5"/>
  <c r="I18" i="2"/>
  <c r="K18" i="2" s="1"/>
  <c r="I18" i="5"/>
  <c r="AW5" i="2"/>
  <c r="AY5" i="2" s="1"/>
  <c r="AK5" i="5"/>
  <c r="M21" i="2"/>
  <c r="O21" i="2" s="1"/>
  <c r="M21" i="5"/>
  <c r="Q24" i="2"/>
  <c r="S24" i="2" s="1"/>
  <c r="Q24" i="5"/>
  <c r="AK20" i="2"/>
  <c r="AM20" i="2" s="1"/>
  <c r="Y20" i="5"/>
  <c r="AH7" i="2"/>
  <c r="AJ7" i="2" s="1"/>
  <c r="AO23" i="2"/>
  <c r="AQ23" i="2" s="1"/>
  <c r="AC23" i="5"/>
  <c r="Q17" i="2"/>
  <c r="S17" i="2" s="1"/>
  <c r="Q17" i="5"/>
  <c r="M12" i="2"/>
  <c r="O12" i="2" s="1"/>
  <c r="M12" i="5"/>
  <c r="AO18" i="2"/>
  <c r="AQ18" i="2" s="1"/>
  <c r="AC18" i="5"/>
  <c r="Q13" i="2"/>
  <c r="S13" i="2" s="1"/>
  <c r="Q13" i="5"/>
  <c r="AW18" i="2"/>
  <c r="AY18" i="2" s="1"/>
  <c r="AK18" i="5"/>
  <c r="BA6" i="2"/>
  <c r="BC6" i="2" s="1"/>
  <c r="AO6" i="5"/>
  <c r="AK15" i="2"/>
  <c r="AM15" i="2" s="1"/>
  <c r="Y15" i="5"/>
  <c r="BA11" i="2"/>
  <c r="BC11" i="2" s="1"/>
  <c r="AO11" i="5"/>
  <c r="AH21" i="5"/>
  <c r="AI21" i="5"/>
  <c r="AJ21" i="5" s="1"/>
  <c r="F8" i="5"/>
  <c r="G8" i="5"/>
  <c r="AK5" i="2"/>
  <c r="Y5" i="5"/>
  <c r="Q7" i="2"/>
  <c r="Q7" i="5"/>
  <c r="Q22" i="2"/>
  <c r="Q22" i="5"/>
  <c r="H14" i="5"/>
  <c r="AR10" i="5"/>
  <c r="G12" i="5"/>
  <c r="F12" i="5"/>
  <c r="AV10" i="5"/>
  <c r="L10" i="5"/>
  <c r="AF10" i="5"/>
  <c r="BF12" i="2"/>
  <c r="BF25" i="2"/>
  <c r="AT19" i="2"/>
  <c r="AT25" i="2"/>
  <c r="F8" i="2"/>
  <c r="H8" i="2" s="1"/>
  <c r="BB12" i="2"/>
  <c r="BD12" i="2" s="1"/>
  <c r="BB24" i="2"/>
  <c r="R19" i="2"/>
  <c r="T19" i="2" s="1"/>
  <c r="AL18" i="2"/>
  <c r="AN18" i="2" s="1"/>
  <c r="AT17" i="2"/>
  <c r="AV17" i="2" s="1"/>
  <c r="AP14" i="2"/>
  <c r="AR14" i="2" s="1"/>
  <c r="BC22" i="2"/>
  <c r="BD22" i="2" s="1"/>
  <c r="BB16" i="2"/>
  <c r="BD16" i="2" s="1"/>
  <c r="N20" i="2"/>
  <c r="P20" i="2" s="1"/>
  <c r="F22" i="2"/>
  <c r="H22" i="2" s="1"/>
  <c r="AP6" i="2"/>
  <c r="AR6" i="2" s="1"/>
  <c r="F19" i="2"/>
  <c r="H19" i="2" s="1"/>
  <c r="AY11" i="2"/>
  <c r="AZ11" i="2" s="1"/>
  <c r="AU14" i="2"/>
  <c r="AV14" i="2" s="1"/>
  <c r="AT11" i="2"/>
  <c r="N23" i="2"/>
  <c r="P23" i="2" s="1"/>
  <c r="AX19" i="2"/>
  <c r="AZ19" i="2" s="1"/>
  <c r="F25" i="2"/>
  <c r="H25" i="2" s="1"/>
  <c r="AL8" i="2"/>
  <c r="AN8" i="2" s="1"/>
  <c r="AU24" i="2"/>
  <c r="AV24" i="2" s="1"/>
  <c r="BB7" i="2"/>
  <c r="AP21" i="2"/>
  <c r="AR21" i="2" s="1"/>
  <c r="AQ25" i="2"/>
  <c r="AR25" i="2" s="1"/>
  <c r="AY8" i="2"/>
  <c r="AZ8" i="2" s="1"/>
  <c r="AL11" i="2"/>
  <c r="AN11" i="2" s="1"/>
  <c r="AT15" i="2"/>
  <c r="AV15" i="2" s="1"/>
  <c r="AP16" i="2"/>
  <c r="AR16" i="2" s="1"/>
  <c r="AU13" i="2"/>
  <c r="AV13" i="2" s="1"/>
  <c r="F7" i="2"/>
  <c r="H7" i="2" s="1"/>
  <c r="AX18" i="2"/>
  <c r="AZ18" i="2" s="1"/>
  <c r="F6" i="2"/>
  <c r="H6" i="2" s="1"/>
  <c r="AU18" i="2"/>
  <c r="AV18" i="2" s="1"/>
  <c r="AP20" i="2"/>
  <c r="AR20" i="2" s="1"/>
  <c r="BB17" i="2"/>
  <c r="BD17" i="2" s="1"/>
  <c r="BB19" i="2"/>
  <c r="BD19" i="2" s="1"/>
  <c r="AT12" i="2"/>
  <c r="AV12" i="2" s="1"/>
  <c r="BB21" i="2"/>
  <c r="BD21" i="2" s="1"/>
  <c r="AT7" i="2"/>
  <c r="AP12" i="2"/>
  <c r="AR12" i="2" s="1"/>
  <c r="F13" i="2"/>
  <c r="H13" i="2" s="1"/>
  <c r="BB23" i="2"/>
  <c r="BD23" i="2" s="1"/>
  <c r="BB13" i="2"/>
  <c r="BD13" i="2" s="1"/>
  <c r="BB6" i="2"/>
  <c r="BD6" i="2" s="1"/>
  <c r="J21" i="2"/>
  <c r="L21" i="2" s="1"/>
  <c r="AT8" i="2"/>
  <c r="AV8" i="2" s="1"/>
  <c r="F21" i="2"/>
  <c r="H21" i="2" s="1"/>
  <c r="BF17" i="2"/>
  <c r="BH17" i="2" s="1"/>
  <c r="BF13" i="2"/>
  <c r="BH13" i="2" s="1"/>
  <c r="BF5" i="2"/>
  <c r="BH5" i="2" s="1"/>
  <c r="AP22" i="2"/>
  <c r="AR22" i="2" s="1"/>
  <c r="AY6" i="2"/>
  <c r="AZ6" i="2" s="1"/>
  <c r="AL14" i="2"/>
  <c r="AN14" i="2" s="1"/>
  <c r="AU21" i="2"/>
  <c r="AV21" i="2" s="1"/>
  <c r="AT16" i="2"/>
  <c r="AV16" i="2" s="1"/>
  <c r="AU20" i="2"/>
  <c r="AV20" i="2" s="1"/>
  <c r="F17" i="2"/>
  <c r="H17" i="2" s="1"/>
  <c r="J7" i="2"/>
  <c r="L7" i="2" s="1"/>
  <c r="J25" i="2"/>
  <c r="L25" i="2" s="1"/>
  <c r="J6" i="2"/>
  <c r="L6" i="2" s="1"/>
  <c r="AT23" i="2"/>
  <c r="AV23" i="2" s="1"/>
  <c r="AU6" i="2"/>
  <c r="AV6" i="2" s="1"/>
  <c r="AH8" i="2"/>
  <c r="AJ8" i="2" s="1"/>
  <c r="AT5" i="2"/>
  <c r="AV5" i="2" s="1"/>
  <c r="AP13" i="2"/>
  <c r="AR13" i="2" s="1"/>
  <c r="AH21" i="2"/>
  <c r="AJ21" i="2" s="1"/>
  <c r="AH20" i="2"/>
  <c r="AJ20" i="2" s="1"/>
  <c r="J23" i="2"/>
  <c r="L23" i="2" s="1"/>
  <c r="J15" i="2"/>
  <c r="L15" i="2" s="1"/>
  <c r="R14" i="2"/>
  <c r="T14" i="2" s="1"/>
  <c r="AX25" i="2"/>
  <c r="AZ25" i="2" s="1"/>
  <c r="AX13" i="2"/>
  <c r="AZ13" i="2" s="1"/>
  <c r="AL20" i="2"/>
  <c r="AN20" i="2" s="1"/>
  <c r="BF24" i="2"/>
  <c r="BH24" i="2" s="1"/>
  <c r="BF8" i="2"/>
  <c r="BH8" i="2" s="1"/>
  <c r="N25" i="2"/>
  <c r="P25" i="2" s="1"/>
  <c r="N21" i="2"/>
  <c r="P21" i="2" s="1"/>
  <c r="N17" i="2"/>
  <c r="P17" i="2" s="1"/>
  <c r="N14" i="2"/>
  <c r="P14" i="2" s="1"/>
  <c r="J24" i="2"/>
  <c r="L24" i="2" s="1"/>
  <c r="J16" i="2"/>
  <c r="L16" i="2" s="1"/>
  <c r="J11" i="2"/>
  <c r="L11" i="2" s="1"/>
  <c r="F23" i="2"/>
  <c r="H23" i="2" s="1"/>
  <c r="F18" i="2"/>
  <c r="H18" i="2" s="1"/>
  <c r="F15" i="2"/>
  <c r="H15" i="2" s="1"/>
  <c r="F12" i="2"/>
  <c r="H12" i="2" s="1"/>
  <c r="R24" i="2"/>
  <c r="T24" i="2" s="1"/>
  <c r="R21" i="2"/>
  <c r="T21" i="2" s="1"/>
  <c r="R18" i="2"/>
  <c r="T18" i="2" s="1"/>
  <c r="R12" i="2"/>
  <c r="T12" i="2" s="1"/>
  <c r="R6" i="2"/>
  <c r="T6" i="2" s="1"/>
  <c r="AX20" i="2"/>
  <c r="AZ20" i="2" s="1"/>
  <c r="AX17" i="2"/>
  <c r="AZ17" i="2" s="1"/>
  <c r="AX5" i="2"/>
  <c r="AZ5" i="2" s="1"/>
  <c r="AL25" i="2"/>
  <c r="AN25" i="2" s="1"/>
  <c r="BF14" i="2"/>
  <c r="BH14" i="2" s="1"/>
  <c r="BF6" i="2"/>
  <c r="BH6" i="2" s="1"/>
  <c r="AH23" i="2"/>
  <c r="AJ23" i="2" s="1"/>
  <c r="AH5" i="2"/>
  <c r="AJ5" i="2" s="1"/>
  <c r="AH16" i="2"/>
  <c r="AJ16" i="2" s="1"/>
  <c r="AH12" i="2"/>
  <c r="AJ12" i="2" s="1"/>
  <c r="AH6" i="2"/>
  <c r="AJ6" i="2" s="1"/>
  <c r="N19" i="2"/>
  <c r="N15" i="2"/>
  <c r="P15" i="2" s="1"/>
  <c r="N11" i="2"/>
  <c r="P11" i="2" s="1"/>
  <c r="J19" i="2"/>
  <c r="L19" i="2" s="1"/>
  <c r="R20" i="2"/>
  <c r="T20" i="2" s="1"/>
  <c r="R16" i="2"/>
  <c r="T16" i="2" s="1"/>
  <c r="R8" i="2"/>
  <c r="T8" i="2" s="1"/>
  <c r="BF23" i="2"/>
  <c r="BH23" i="2" s="1"/>
  <c r="BF15" i="2"/>
  <c r="BH15" i="2" s="1"/>
  <c r="BF11" i="2"/>
  <c r="BH11" i="2" s="1"/>
  <c r="AX21" i="2"/>
  <c r="AZ21" i="2" s="1"/>
  <c r="AX16" i="2"/>
  <c r="AZ16" i="2" s="1"/>
  <c r="AX12" i="2"/>
  <c r="AZ12" i="2" s="1"/>
  <c r="AX7" i="2"/>
  <c r="AZ7" i="2" s="1"/>
  <c r="AL22" i="2"/>
  <c r="AN22" i="2" s="1"/>
  <c r="AL16" i="2"/>
  <c r="AN16" i="2" s="1"/>
  <c r="BF18" i="2"/>
  <c r="BH18" i="2" s="1"/>
  <c r="N24" i="2"/>
  <c r="P24" i="2" s="1"/>
  <c r="N22" i="2"/>
  <c r="P22" i="2" s="1"/>
  <c r="N18" i="2"/>
  <c r="P18" i="2" s="1"/>
  <c r="N12" i="2"/>
  <c r="P12" i="2" s="1"/>
  <c r="J18" i="2"/>
  <c r="L18" i="2" s="1"/>
  <c r="J14" i="2"/>
  <c r="L14" i="2" s="1"/>
  <c r="J8" i="2"/>
  <c r="L8" i="2" s="1"/>
  <c r="F24" i="2"/>
  <c r="H24" i="2" s="1"/>
  <c r="F20" i="2"/>
  <c r="H20" i="2" s="1"/>
  <c r="F16" i="2"/>
  <c r="H16" i="2" s="1"/>
  <c r="F14" i="2"/>
  <c r="H14" i="2" s="1"/>
  <c r="R25" i="2"/>
  <c r="T25" i="2" s="1"/>
  <c r="R23" i="2"/>
  <c r="T23" i="2" s="1"/>
  <c r="R17" i="2"/>
  <c r="T17" i="2" s="1"/>
  <c r="R15" i="2"/>
  <c r="T15" i="2" s="1"/>
  <c r="R13" i="2"/>
  <c r="T13" i="2" s="1"/>
  <c r="R11" i="2"/>
  <c r="T11" i="2" s="1"/>
  <c r="AL21" i="2"/>
  <c r="AN21" i="2" s="1"/>
  <c r="AL17" i="2"/>
  <c r="AN17" i="2" s="1"/>
  <c r="AL13" i="2"/>
  <c r="AN13" i="2" s="1"/>
  <c r="AL7" i="2"/>
  <c r="AN7" i="2" s="1"/>
  <c r="AH25" i="2"/>
  <c r="AJ25" i="2" s="1"/>
  <c r="AH17" i="2"/>
  <c r="AJ17" i="2" s="1"/>
  <c r="AH13" i="2"/>
  <c r="AJ13" i="2" s="1"/>
  <c r="AP15" i="2"/>
  <c r="AR15" i="2" s="1"/>
  <c r="AP11" i="2"/>
  <c r="AR11" i="2" s="1"/>
  <c r="AP5" i="2"/>
  <c r="AR5" i="2" s="1"/>
  <c r="AH22" i="2"/>
  <c r="AJ22" i="2" s="1"/>
  <c r="J5" i="2"/>
  <c r="L5" i="2" s="1"/>
  <c r="N5" i="2"/>
  <c r="P5" i="2" s="1"/>
  <c r="BH25" i="2"/>
  <c r="BH7" i="2"/>
  <c r="AZ24" i="2"/>
  <c r="BH22" i="2"/>
  <c r="BH12" i="2"/>
  <c r="AV25" i="2"/>
  <c r="BD24" i="2"/>
  <c r="AV22" i="2"/>
  <c r="AV19" i="2"/>
  <c r="AV11" i="2"/>
  <c r="BD7" i="2"/>
  <c r="AV7" i="2"/>
  <c r="AP23" i="2" l="1"/>
  <c r="AR23" i="2" s="1"/>
  <c r="R7" i="5"/>
  <c r="S7" i="5"/>
  <c r="T7" i="5" s="1"/>
  <c r="AP11" i="5"/>
  <c r="AQ11" i="5"/>
  <c r="AR11" i="5" s="1"/>
  <c r="R13" i="5"/>
  <c r="S13" i="5"/>
  <c r="T13" i="5" s="1"/>
  <c r="AE23" i="5"/>
  <c r="AD23" i="5"/>
  <c r="AF23" i="5" s="1"/>
  <c r="AE7" i="5"/>
  <c r="AD7" i="5"/>
  <c r="AF7" i="5" s="1"/>
  <c r="O7" i="5"/>
  <c r="N7" i="5"/>
  <c r="P7" i="5" s="1"/>
  <c r="AL17" i="5"/>
  <c r="AM17" i="5"/>
  <c r="AP5" i="5"/>
  <c r="AQ5" i="5"/>
  <c r="AR5" i="5" s="1"/>
  <c r="O25" i="5"/>
  <c r="N25" i="5"/>
  <c r="P25" i="5" s="1"/>
  <c r="AJ7" i="5"/>
  <c r="AL15" i="5"/>
  <c r="AM15" i="5"/>
  <c r="X7" i="5"/>
  <c r="R8" i="5"/>
  <c r="S8" i="5"/>
  <c r="AL22" i="5"/>
  <c r="AM22" i="5"/>
  <c r="AN22" i="5" s="1"/>
  <c r="AJ19" i="5"/>
  <c r="AD24" i="5"/>
  <c r="AE24" i="5"/>
  <c r="O6" i="2"/>
  <c r="N6" i="2"/>
  <c r="AM6" i="2"/>
  <c r="AL6" i="2"/>
  <c r="BC25" i="2"/>
  <c r="BB25" i="2"/>
  <c r="AQ17" i="2"/>
  <c r="AP17" i="2"/>
  <c r="AP18" i="5"/>
  <c r="AR18" i="5" s="1"/>
  <c r="AQ18" i="5"/>
  <c r="AL16" i="5"/>
  <c r="AM16" i="5"/>
  <c r="AA11" i="5"/>
  <c r="Z11" i="5"/>
  <c r="AE25" i="5"/>
  <c r="AD25" i="5"/>
  <c r="N15" i="5"/>
  <c r="O15" i="5"/>
  <c r="AM21" i="5"/>
  <c r="AL21" i="5"/>
  <c r="BB18" i="2"/>
  <c r="BD18" i="2" s="1"/>
  <c r="BC18" i="2"/>
  <c r="AD15" i="5"/>
  <c r="AE15" i="5"/>
  <c r="AU17" i="5"/>
  <c r="AT17" i="5"/>
  <c r="AT25" i="5"/>
  <c r="AV25" i="5" s="1"/>
  <c r="AU25" i="5"/>
  <c r="AL15" i="2"/>
  <c r="AN15" i="2" s="1"/>
  <c r="H12" i="5"/>
  <c r="AA5" i="5"/>
  <c r="Z5" i="5"/>
  <c r="Z15" i="5"/>
  <c r="AA15" i="5"/>
  <c r="AE18" i="5"/>
  <c r="AD18" i="5"/>
  <c r="H22" i="5"/>
  <c r="K12" i="2"/>
  <c r="J12" i="2"/>
  <c r="L12" i="2" s="1"/>
  <c r="AA7" i="5"/>
  <c r="Z7" i="5"/>
  <c r="AB7" i="5" s="1"/>
  <c r="S25" i="5"/>
  <c r="R25" i="5"/>
  <c r="T25" i="5" s="1"/>
  <c r="AQ7" i="5"/>
  <c r="AP7" i="5"/>
  <c r="AR7" i="5" s="1"/>
  <c r="K7" i="5"/>
  <c r="J7" i="5"/>
  <c r="L7" i="5" s="1"/>
  <c r="AP8" i="5"/>
  <c r="AQ8" i="5"/>
  <c r="O19" i="5"/>
  <c r="N19" i="5"/>
  <c r="P19" i="5" s="1"/>
  <c r="AE22" i="5"/>
  <c r="AD22" i="5"/>
  <c r="AF22" i="5" s="1"/>
  <c r="N11" i="5"/>
  <c r="O11" i="5"/>
  <c r="P11" i="5" s="1"/>
  <c r="J19" i="5"/>
  <c r="K19" i="5"/>
  <c r="L19" i="5" s="1"/>
  <c r="X24" i="5"/>
  <c r="J5" i="5"/>
  <c r="L5" i="5" s="1"/>
  <c r="K5" i="5"/>
  <c r="K22" i="2"/>
  <c r="J22" i="2"/>
  <c r="O8" i="2"/>
  <c r="N8" i="2"/>
  <c r="H13" i="5"/>
  <c r="AJ20" i="5"/>
  <c r="S19" i="5"/>
  <c r="R19" i="5"/>
  <c r="R21" i="5"/>
  <c r="S21" i="5"/>
  <c r="N24" i="5"/>
  <c r="O24" i="5"/>
  <c r="S23" i="5"/>
  <c r="R23" i="5"/>
  <c r="AL13" i="5"/>
  <c r="AM13" i="5"/>
  <c r="S18" i="5"/>
  <c r="R18" i="5"/>
  <c r="AQ7" i="2"/>
  <c r="AP7" i="2"/>
  <c r="AP17" i="5"/>
  <c r="AQ17" i="5"/>
  <c r="O14" i="5"/>
  <c r="N14" i="5"/>
  <c r="N7" i="2"/>
  <c r="P7" i="2" s="1"/>
  <c r="BB11" i="2"/>
  <c r="BD11" i="2" s="1"/>
  <c r="N16" i="2"/>
  <c r="P16" i="2" s="1"/>
  <c r="AM5" i="2"/>
  <c r="AL5" i="2"/>
  <c r="AN5" i="2" s="1"/>
  <c r="AA20" i="5"/>
  <c r="Z20" i="5"/>
  <c r="AB20" i="5" s="1"/>
  <c r="K18" i="5"/>
  <c r="J18" i="5"/>
  <c r="L18" i="5" s="1"/>
  <c r="J17" i="5"/>
  <c r="K17" i="5"/>
  <c r="L17" i="5" s="1"/>
  <c r="N23" i="5"/>
  <c r="O23" i="5"/>
  <c r="AM23" i="5"/>
  <c r="AL23" i="5"/>
  <c r="AN23" i="5" s="1"/>
  <c r="O20" i="5"/>
  <c r="N20" i="5"/>
  <c r="P20" i="5" s="1"/>
  <c r="AM7" i="5"/>
  <c r="AL7" i="5"/>
  <c r="AN7" i="5" s="1"/>
  <c r="R14" i="5"/>
  <c r="S14" i="5"/>
  <c r="T14" i="5" s="1"/>
  <c r="AU24" i="5"/>
  <c r="AT24" i="5"/>
  <c r="AV24" i="5" s="1"/>
  <c r="AD19" i="5"/>
  <c r="AE19" i="5"/>
  <c r="O17" i="5"/>
  <c r="N17" i="5"/>
  <c r="P17" i="5" s="1"/>
  <c r="AP12" i="5"/>
  <c r="AQ12" i="5"/>
  <c r="AR12" i="5" s="1"/>
  <c r="AT5" i="5"/>
  <c r="AU5" i="5"/>
  <c r="J25" i="5"/>
  <c r="K25" i="5"/>
  <c r="L25" i="5" s="1"/>
  <c r="BC8" i="2"/>
  <c r="BB8" i="2"/>
  <c r="BD8" i="2" s="1"/>
  <c r="AM14" i="5"/>
  <c r="AL14" i="5"/>
  <c r="AN14" i="5" s="1"/>
  <c r="Z8" i="5"/>
  <c r="AA8" i="5"/>
  <c r="AD6" i="5"/>
  <c r="AE6" i="5"/>
  <c r="AF6" i="5" s="1"/>
  <c r="AT21" i="5"/>
  <c r="AU21" i="5"/>
  <c r="R20" i="5"/>
  <c r="S20" i="5"/>
  <c r="AQ13" i="5"/>
  <c r="AP13" i="5"/>
  <c r="AR13" i="5" s="1"/>
  <c r="AL8" i="5"/>
  <c r="AM8" i="5"/>
  <c r="AN8" i="5" s="1"/>
  <c r="K24" i="5"/>
  <c r="J24" i="5"/>
  <c r="L24" i="5" s="1"/>
  <c r="AD5" i="5"/>
  <c r="AE5" i="5"/>
  <c r="S7" i="2"/>
  <c r="R7" i="2"/>
  <c r="T7" i="2" s="1"/>
  <c r="AL5" i="5"/>
  <c r="AM5" i="5"/>
  <c r="AP16" i="5"/>
  <c r="AQ16" i="5"/>
  <c r="J12" i="5"/>
  <c r="K12" i="5"/>
  <c r="L12" i="5" s="1"/>
  <c r="K6" i="5"/>
  <c r="J6" i="5"/>
  <c r="L6" i="5" s="1"/>
  <c r="K22" i="5"/>
  <c r="J22" i="5"/>
  <c r="L22" i="5" s="1"/>
  <c r="N8" i="5"/>
  <c r="O8" i="5"/>
  <c r="P8" i="5" s="1"/>
  <c r="AX22" i="2"/>
  <c r="AZ22" i="2" s="1"/>
  <c r="N13" i="2"/>
  <c r="P13" i="2" s="1"/>
  <c r="AP18" i="2"/>
  <c r="AR18" i="2" s="1"/>
  <c r="AQ24" i="2"/>
  <c r="AR24" i="2" s="1"/>
  <c r="H8" i="5"/>
  <c r="AQ6" i="5"/>
  <c r="AP6" i="5"/>
  <c r="N12" i="5"/>
  <c r="O12" i="5"/>
  <c r="K17" i="2"/>
  <c r="J17" i="2"/>
  <c r="AJ6" i="5"/>
  <c r="AY23" i="2"/>
  <c r="AX23" i="2"/>
  <c r="AZ23" i="2" s="1"/>
  <c r="AQ19" i="2"/>
  <c r="AP19" i="2"/>
  <c r="AR19" i="2" s="1"/>
  <c r="AB23" i="5"/>
  <c r="J11" i="5"/>
  <c r="K11" i="5"/>
  <c r="Z19" i="5"/>
  <c r="AB19" i="5" s="1"/>
  <c r="AA19" i="5"/>
  <c r="AM6" i="5"/>
  <c r="AL6" i="5"/>
  <c r="K16" i="5"/>
  <c r="J16" i="5"/>
  <c r="AQ23" i="5"/>
  <c r="AP23" i="5"/>
  <c r="AT23" i="5"/>
  <c r="AV23" i="5" s="1"/>
  <c r="AU23" i="5"/>
  <c r="J20" i="5"/>
  <c r="K20" i="5"/>
  <c r="AA25" i="5"/>
  <c r="Z25" i="5"/>
  <c r="Z17" i="5"/>
  <c r="AA17" i="5"/>
  <c r="R15" i="5"/>
  <c r="S15" i="5"/>
  <c r="AE8" i="5"/>
  <c r="AD8" i="5"/>
  <c r="AY14" i="2"/>
  <c r="AX14" i="2"/>
  <c r="BG21" i="2"/>
  <c r="BF21" i="2"/>
  <c r="AQ21" i="5"/>
  <c r="AP21" i="5"/>
  <c r="AL11" i="5"/>
  <c r="AM11" i="5"/>
  <c r="S24" i="5"/>
  <c r="R24" i="5"/>
  <c r="J15" i="5"/>
  <c r="K15" i="5"/>
  <c r="AP19" i="5"/>
  <c r="AQ19" i="5"/>
  <c r="AJ13" i="5"/>
  <c r="AU8" i="5"/>
  <c r="AT8" i="5"/>
  <c r="AV8" i="5" s="1"/>
  <c r="AJ25" i="5"/>
  <c r="AU20" i="5"/>
  <c r="AT20" i="5"/>
  <c r="AA22" i="5"/>
  <c r="Z22" i="5"/>
  <c r="AT18" i="5"/>
  <c r="AU18" i="5"/>
  <c r="N13" i="5"/>
  <c r="O13" i="5"/>
  <c r="AU19" i="5"/>
  <c r="AT19" i="5"/>
  <c r="AE11" i="5"/>
  <c r="AD11" i="5"/>
  <c r="AT14" i="5"/>
  <c r="AU14" i="5"/>
  <c r="AM12" i="5"/>
  <c r="AL12" i="5"/>
  <c r="AQ22" i="5"/>
  <c r="AP22" i="5"/>
  <c r="AT13" i="5"/>
  <c r="AU13" i="5"/>
  <c r="AM19" i="2"/>
  <c r="AL19" i="2"/>
  <c r="K20" i="2"/>
  <c r="J20" i="2"/>
  <c r="AQ8" i="2"/>
  <c r="AP8" i="2"/>
  <c r="J13" i="5"/>
  <c r="L13" i="5" s="1"/>
  <c r="K13" i="5"/>
  <c r="AU12" i="5"/>
  <c r="AT12" i="5"/>
  <c r="S11" i="5"/>
  <c r="R11" i="5"/>
  <c r="AT6" i="5"/>
  <c r="AU6" i="5"/>
  <c r="Z14" i="5"/>
  <c r="AB14" i="5" s="1"/>
  <c r="AA14" i="5"/>
  <c r="X8" i="5"/>
  <c r="H6" i="5"/>
  <c r="AQ15" i="5"/>
  <c r="AP15" i="5"/>
  <c r="AD13" i="5"/>
  <c r="AF13" i="5" s="1"/>
  <c r="AE13" i="5"/>
  <c r="R12" i="5"/>
  <c r="S12" i="5"/>
  <c r="K14" i="5"/>
  <c r="J14" i="5"/>
  <c r="BB5" i="2"/>
  <c r="BD5" i="2" s="1"/>
  <c r="AX15" i="2"/>
  <c r="AZ15" i="2" s="1"/>
  <c r="S22" i="5"/>
  <c r="R22" i="5"/>
  <c r="AM18" i="5"/>
  <c r="AL18" i="5"/>
  <c r="R17" i="5"/>
  <c r="T17" i="5" s="1"/>
  <c r="S17" i="5"/>
  <c r="R6" i="5"/>
  <c r="T6" i="5" s="1"/>
  <c r="S6" i="5"/>
  <c r="AM20" i="5"/>
  <c r="AL20" i="5"/>
  <c r="AQ20" i="5"/>
  <c r="AP20" i="5"/>
  <c r="AD20" i="5"/>
  <c r="AF20" i="5" s="1"/>
  <c r="AE20" i="5"/>
  <c r="J21" i="5"/>
  <c r="L21" i="5" s="1"/>
  <c r="K21" i="5"/>
  <c r="AU16" i="5"/>
  <c r="AT16" i="5"/>
  <c r="AT11" i="5"/>
  <c r="AU11" i="5"/>
  <c r="AD21" i="5"/>
  <c r="AF21" i="5" s="1"/>
  <c r="AE21" i="5"/>
  <c r="AD14" i="5"/>
  <c r="AE14" i="5"/>
  <c r="AA12" i="5"/>
  <c r="Z12" i="5"/>
  <c r="K13" i="2"/>
  <c r="J13" i="2"/>
  <c r="O22" i="5"/>
  <c r="N22" i="5"/>
  <c r="Z16" i="5"/>
  <c r="AB16" i="5" s="1"/>
  <c r="AA16" i="5"/>
  <c r="BF19" i="2"/>
  <c r="BH19" i="2" s="1"/>
  <c r="BB14" i="2"/>
  <c r="BD14" i="2" s="1"/>
  <c r="BB15" i="2"/>
  <c r="BD15" i="2" s="1"/>
  <c r="BG20" i="2"/>
  <c r="BH20" i="2" s="1"/>
  <c r="S22" i="2"/>
  <c r="R22" i="2"/>
  <c r="O21" i="5"/>
  <c r="N21" i="5"/>
  <c r="AL25" i="5"/>
  <c r="AN25" i="5" s="1"/>
  <c r="AM25" i="5"/>
  <c r="AP14" i="5"/>
  <c r="AQ14" i="5"/>
  <c r="N18" i="5"/>
  <c r="O18" i="5"/>
  <c r="AB24" i="5"/>
  <c r="AJ17" i="5"/>
  <c r="O16" i="5"/>
  <c r="N16" i="5"/>
  <c r="O5" i="5"/>
  <c r="N5" i="5"/>
  <c r="AU15" i="5"/>
  <c r="AT15" i="5"/>
  <c r="Z21" i="5"/>
  <c r="AB21" i="5" s="1"/>
  <c r="AA21" i="5"/>
  <c r="AJ18" i="5"/>
  <c r="AA13" i="5"/>
  <c r="Z13" i="5"/>
  <c r="AB13" i="5" s="1"/>
  <c r="J23" i="5"/>
  <c r="K23" i="5"/>
  <c r="L23" i="5" s="1"/>
  <c r="AQ24" i="5"/>
  <c r="AP24" i="5"/>
  <c r="AR24" i="5" s="1"/>
  <c r="AD12" i="5"/>
  <c r="AE12" i="5"/>
  <c r="AF12" i="5" s="1"/>
  <c r="BC20" i="2"/>
  <c r="BB20" i="2"/>
  <c r="BD20" i="2" s="1"/>
  <c r="BG16" i="2"/>
  <c r="BF16" i="2"/>
  <c r="BH16" i="2" s="1"/>
  <c r="AJ16" i="5"/>
  <c r="X14" i="5"/>
  <c r="AM12" i="2"/>
  <c r="AL12" i="2"/>
  <c r="AN12" i="2" s="1"/>
  <c r="O6" i="5"/>
  <c r="N6" i="5"/>
  <c r="P6" i="5" s="1"/>
  <c r="AL19" i="5"/>
  <c r="AM19" i="5"/>
  <c r="AE16" i="5"/>
  <c r="AD16" i="5"/>
  <c r="AF16" i="5" s="1"/>
  <c r="AA18" i="5"/>
  <c r="Z18" i="5"/>
  <c r="AB18" i="5" s="1"/>
  <c r="X12" i="5"/>
  <c r="AJ23" i="5"/>
  <c r="AA6" i="5"/>
  <c r="Z6" i="5"/>
  <c r="AB6" i="5" s="1"/>
  <c r="AP25" i="5"/>
  <c r="AQ25" i="5"/>
  <c r="AR25" i="5" s="1"/>
  <c r="AD17" i="5"/>
  <c r="AE17" i="5"/>
  <c r="R16" i="5"/>
  <c r="S16" i="5"/>
  <c r="T16" i="5" s="1"/>
  <c r="K8" i="5"/>
  <c r="J8" i="5"/>
  <c r="L8" i="5" s="1"/>
  <c r="P16" i="5" l="1"/>
  <c r="AB12" i="5"/>
  <c r="AV16" i="5"/>
  <c r="AN20" i="5"/>
  <c r="T22" i="5"/>
  <c r="AV6" i="5"/>
  <c r="AR8" i="2"/>
  <c r="AR22" i="5"/>
  <c r="AV19" i="5"/>
  <c r="AV20" i="5"/>
  <c r="L15" i="5"/>
  <c r="BH21" i="2"/>
  <c r="AB17" i="5"/>
  <c r="AR23" i="5"/>
  <c r="L11" i="5"/>
  <c r="L17" i="2"/>
  <c r="AB8" i="5"/>
  <c r="AV5" i="5"/>
  <c r="AR17" i="5"/>
  <c r="T23" i="5"/>
  <c r="AB15" i="5"/>
  <c r="AV17" i="5"/>
  <c r="P15" i="5"/>
  <c r="P6" i="2"/>
  <c r="T8" i="5"/>
  <c r="AF17" i="5"/>
  <c r="P21" i="5"/>
  <c r="AF14" i="5"/>
  <c r="AR15" i="5"/>
  <c r="T11" i="5"/>
  <c r="L20" i="2"/>
  <c r="AN12" i="5"/>
  <c r="P13" i="5"/>
  <c r="T24" i="5"/>
  <c r="AZ14" i="2"/>
  <c r="AB25" i="5"/>
  <c r="L16" i="5"/>
  <c r="P12" i="5"/>
  <c r="AF5" i="5"/>
  <c r="T20" i="5"/>
  <c r="P23" i="5"/>
  <c r="AR7" i="2"/>
  <c r="P24" i="5"/>
  <c r="P8" i="2"/>
  <c r="AR8" i="5"/>
  <c r="AB5" i="5"/>
  <c r="AF15" i="5"/>
  <c r="AF25" i="5"/>
  <c r="AR17" i="2"/>
  <c r="AF24" i="5"/>
  <c r="AN15" i="5"/>
  <c r="AN17" i="5"/>
  <c r="AV15" i="5"/>
  <c r="P18" i="5"/>
  <c r="T22" i="2"/>
  <c r="P22" i="5"/>
  <c r="L14" i="5"/>
  <c r="AV12" i="5"/>
  <c r="AN19" i="2"/>
  <c r="AV14" i="5"/>
  <c r="AV18" i="5"/>
  <c r="AN11" i="5"/>
  <c r="AF8" i="5"/>
  <c r="L20" i="5"/>
  <c r="AN6" i="5"/>
  <c r="AR6" i="5"/>
  <c r="AR16" i="5"/>
  <c r="AV21" i="5"/>
  <c r="T18" i="5"/>
  <c r="T21" i="5"/>
  <c r="L22" i="2"/>
  <c r="AB11" i="5"/>
  <c r="BD25" i="2"/>
  <c r="AN19" i="5"/>
  <c r="P5" i="5"/>
  <c r="AR14" i="5"/>
  <c r="L13" i="2"/>
  <c r="AV11" i="5"/>
  <c r="AR20" i="5"/>
  <c r="AN18" i="5"/>
  <c r="T12" i="5"/>
  <c r="AV13" i="5"/>
  <c r="AF11" i="5"/>
  <c r="AB22" i="5"/>
  <c r="AR19" i="5"/>
  <c r="AR21" i="5"/>
  <c r="T15" i="5"/>
  <c r="AN5" i="5"/>
  <c r="AF19" i="5"/>
  <c r="P14" i="5"/>
  <c r="AN13" i="5"/>
  <c r="T19" i="5"/>
  <c r="AF18" i="5"/>
  <c r="AN21" i="5"/>
  <c r="AN16" i="5"/>
  <c r="AN6" i="2"/>
</calcChain>
</file>

<file path=xl/sharedStrings.xml><?xml version="1.0" encoding="utf-8"?>
<sst xmlns="http://schemas.openxmlformats.org/spreadsheetml/2006/main" count="226" uniqueCount="54">
  <si>
    <t>Band</t>
  </si>
  <si>
    <t>Where a full wave in metres = frequency in Hz divided by the speed of light (299,792,458 m/s)</t>
  </si>
  <si>
    <t>160m</t>
  </si>
  <si>
    <t>80m</t>
  </si>
  <si>
    <t>40m</t>
  </si>
  <si>
    <t>30m</t>
  </si>
  <si>
    <t>20m</t>
  </si>
  <si>
    <t>15m</t>
  </si>
  <si>
    <t>12m</t>
  </si>
  <si>
    <t>10m</t>
  </si>
  <si>
    <t>6m</t>
  </si>
  <si>
    <t>½ wave</t>
  </si>
  <si>
    <t>¼ wave</t>
  </si>
  <si>
    <t>¼ x 0.66</t>
  </si>
  <si>
    <t>½ x 0.66</t>
  </si>
  <si>
    <t>F x 0.66</t>
  </si>
  <si>
    <t>17m</t>
  </si>
  <si>
    <t>HF antenna &amp; feeder lengths in metres</t>
  </si>
  <si>
    <t>73 de ZL2iFB</t>
  </si>
  <si>
    <t xml:space="preserve">CW </t>
  </si>
  <si>
    <t>SSB</t>
  </si>
  <si>
    <t>¼ x 0.82</t>
  </si>
  <si>
    <t>Fullwave</t>
  </si>
  <si>
    <t>Halfwave</t>
  </si>
  <si>
    <t>Quarterwave</t>
  </si>
  <si>
    <t>MHz</t>
  </si>
  <si>
    <t>Full</t>
  </si>
  <si>
    <t>Less 5%</t>
  </si>
  <si>
    <t>Plus 10%</t>
  </si>
  <si>
    <t>HF antenna &amp; feeder lengths in feet and inches</t>
  </si>
  <si>
    <t>The calculated lengths in metres have been converted to feet and inches using Excel's CONVERT function and some nifty rounding.</t>
  </si>
  <si>
    <t>Reduce dipoles by ~5% for end effects.  Add 5-10% to fullwave loops.  Trim all antennas to resonance in situ.</t>
  </si>
  <si>
    <t>Coax stubs and matching sections</t>
  </si>
  <si>
    <t>½ x 0.82</t>
  </si>
  <si>
    <t>Open circuit</t>
  </si>
  <si>
    <t>Note: velocity factor can vary between batches of cable, so as with antennas, it is best to measure and trim to length.</t>
  </si>
  <si>
    <t>A quarter wave open-circuit stub has zero reactance and looks like a dead short to RF at resonance</t>
  </si>
  <si>
    <t>A half-wave open circuit stub has infinite reactance and looks like an open circuit to RF at resonance</t>
  </si>
  <si>
    <t>Shorted</t>
  </si>
  <si>
    <t>A quarter wave shorted (closed-circuit) stub has infinite reactance and looks like an open circuit to RF at resonance</t>
  </si>
  <si>
    <t>A half-wave shorted (closed circuit) stub has zero reactance and looks like a dead short to RF at resonance</t>
  </si>
  <si>
    <t>60m</t>
  </si>
  <si>
    <t>Min height (suggested by Sota beams)</t>
  </si>
  <si>
    <t>Wavelength/40</t>
  </si>
  <si>
    <t xml:space="preserve">Shorten dipoles by ~5% for end effects.  </t>
  </si>
  <si>
    <t>NA, EU</t>
  </si>
  <si>
    <t>ZL</t>
  </si>
  <si>
    <t>Feet</t>
  </si>
  <si>
    <t>Inches</t>
  </si>
  <si>
    <t>3/8ths wave</t>
  </si>
  <si>
    <t>3/8 wave</t>
  </si>
  <si>
    <t>3/8 x 0.66</t>
  </si>
  <si>
    <t>Lengthen fullwave loops by 5 to 10%, and feed with quarter wave of 70 ohm coax to match to 50 ohms (see stub sheet)</t>
  </si>
  <si>
    <t>Trim all antennas to resonance in situ.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</si>
</sst>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name val="Arial"/>
    </font>
    <font>
      <sz val="11"/>
      <color indexed="18"/>
      <name val="Arial"/>
      <family val="2"/>
    </font>
    <font>
      <b/>
      <i/>
      <sz val="12"/>
      <color indexed="9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i/>
      <sz val="12"/>
      <color indexed="9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6"/>
      <name val="Arial"/>
      <family val="2"/>
    </font>
    <font>
      <b/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4659260841701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indexed="9"/>
      </left>
      <right style="medium">
        <color theme="0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2" fontId="1" fillId="4" borderId="4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2" fontId="1" fillId="5" borderId="4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12" fontId="1" fillId="5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2" fontId="1" fillId="5" borderId="1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2" fontId="1" fillId="5" borderId="3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2" fontId="1" fillId="6" borderId="1" xfId="0" applyNumberFormat="1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2" fontId="1" fillId="6" borderId="4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12" fontId="1" fillId="8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2" fontId="1" fillId="8" borderId="4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2" fontId="1" fillId="5" borderId="25" xfId="0" applyNumberFormat="1" applyFont="1" applyFill="1" applyBorder="1" applyAlignment="1">
      <alignment horizontal="center" vertical="center"/>
    </xf>
    <xf numFmtId="2" fontId="1" fillId="8" borderId="25" xfId="0" applyNumberFormat="1" applyFont="1" applyFill="1" applyBorder="1" applyAlignment="1">
      <alignment horizontal="center" vertical="center"/>
    </xf>
    <xf numFmtId="2" fontId="1" fillId="6" borderId="25" xfId="0" applyNumberFormat="1" applyFont="1" applyFill="1" applyBorder="1" applyAlignment="1">
      <alignment horizontal="center" vertical="center"/>
    </xf>
    <xf numFmtId="2" fontId="1" fillId="5" borderId="26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zoomScaleNormal="100" workbookViewId="0">
      <selection activeCell="W20" sqref="W20"/>
    </sheetView>
  </sheetViews>
  <sheetFormatPr defaultRowHeight="14.25" x14ac:dyDescent="0.2"/>
  <cols>
    <col min="1" max="1" width="3" style="1" customWidth="1"/>
    <col min="2" max="2" width="6.5" style="1" customWidth="1"/>
    <col min="3" max="3" width="6.25" style="1" customWidth="1"/>
    <col min="4" max="4" width="6.375" style="1" customWidth="1"/>
    <col min="5" max="5" width="9.75" style="1" customWidth="1"/>
    <col min="6" max="6" width="8.5" style="1" customWidth="1"/>
    <col min="7" max="8" width="9.375" style="1" customWidth="1"/>
    <col min="9" max="9" width="9.125" style="1" customWidth="1"/>
    <col min="10" max="10" width="8.125" style="1" customWidth="1"/>
    <col min="11" max="11" width="9.5" style="1" customWidth="1"/>
    <col min="12" max="12" width="9.125" style="1" customWidth="1"/>
    <col min="13" max="13" width="8.125" style="1" customWidth="1"/>
    <col min="14" max="14" width="9.5" style="1" customWidth="1"/>
    <col min="15" max="15" width="9.75" style="1" customWidth="1"/>
    <col min="16" max="16" width="8.375" style="1" customWidth="1"/>
    <col min="17" max="17" width="10.25" style="1" customWidth="1"/>
    <col min="18" max="18" width="8.875" style="1" customWidth="1"/>
    <col min="19" max="19" width="9" style="1"/>
    <col min="20" max="20" width="13" style="52" customWidth="1"/>
    <col min="21" max="16384" width="9" style="1"/>
  </cols>
  <sheetData>
    <row r="1" spans="2:20" ht="35.25" x14ac:dyDescent="0.2">
      <c r="C1" s="80" t="s">
        <v>17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2:20" ht="6.75" customHeight="1" thickBot="1" x14ac:dyDescent="0.25"/>
    <row r="3" spans="2:20" s="6" customFormat="1" ht="19.5" customHeight="1" thickBot="1" x14ac:dyDescent="0.25">
      <c r="B3" s="88" t="s">
        <v>0</v>
      </c>
      <c r="C3" s="90" t="s">
        <v>25</v>
      </c>
      <c r="D3" s="90"/>
      <c r="E3" s="90" t="s">
        <v>24</v>
      </c>
      <c r="F3" s="90"/>
      <c r="G3" s="90"/>
      <c r="H3" s="90"/>
      <c r="I3" s="90" t="s">
        <v>49</v>
      </c>
      <c r="J3" s="90"/>
      <c r="K3" s="90"/>
      <c r="L3" s="90" t="s">
        <v>23</v>
      </c>
      <c r="M3" s="90"/>
      <c r="N3" s="90"/>
      <c r="O3" s="90" t="s">
        <v>22</v>
      </c>
      <c r="P3" s="90"/>
      <c r="Q3" s="90"/>
      <c r="R3" s="91"/>
      <c r="T3" s="60" t="s">
        <v>42</v>
      </c>
    </row>
    <row r="4" spans="2:20" s="6" customFormat="1" ht="19.5" customHeight="1" x14ac:dyDescent="0.2">
      <c r="B4" s="89"/>
      <c r="C4" s="19" t="s">
        <v>19</v>
      </c>
      <c r="D4" s="20" t="s">
        <v>20</v>
      </c>
      <c r="E4" s="19" t="s">
        <v>12</v>
      </c>
      <c r="F4" s="23" t="s">
        <v>27</v>
      </c>
      <c r="G4" s="20" t="s">
        <v>13</v>
      </c>
      <c r="H4" s="20" t="s">
        <v>21</v>
      </c>
      <c r="I4" s="19" t="s">
        <v>50</v>
      </c>
      <c r="J4" s="23" t="s">
        <v>27</v>
      </c>
      <c r="K4" s="20" t="s">
        <v>14</v>
      </c>
      <c r="L4" s="19" t="s">
        <v>11</v>
      </c>
      <c r="M4" s="23" t="s">
        <v>27</v>
      </c>
      <c r="N4" s="20" t="s">
        <v>14</v>
      </c>
      <c r="O4" s="22" t="s">
        <v>26</v>
      </c>
      <c r="P4" s="23" t="s">
        <v>27</v>
      </c>
      <c r="Q4" s="23" t="s">
        <v>28</v>
      </c>
      <c r="R4" s="21" t="s">
        <v>15</v>
      </c>
      <c r="T4" s="53" t="s">
        <v>43</v>
      </c>
    </row>
    <row r="5" spans="2:20" ht="22.5" customHeight="1" x14ac:dyDescent="0.2">
      <c r="B5" s="81" t="s">
        <v>2</v>
      </c>
      <c r="C5" s="15">
        <v>1.825</v>
      </c>
      <c r="D5" s="7"/>
      <c r="E5" s="12">
        <f>299792458/($C5*1000000)/4</f>
        <v>41.067459999999997</v>
      </c>
      <c r="F5" s="8">
        <f t="shared" ref="F5:F25" si="0">E5*0.95</f>
        <v>39.014086999999996</v>
      </c>
      <c r="G5" s="8">
        <f t="shared" ref="G5:G16" si="1">E5*2/3</f>
        <v>27.378306666666663</v>
      </c>
      <c r="H5" s="8">
        <f>E5*0.82</f>
        <v>33.675317199999995</v>
      </c>
      <c r="I5" s="12">
        <f>299792458/($C5*1000000)*3/8</f>
        <v>61.601189999999995</v>
      </c>
      <c r="J5" s="8">
        <f t="shared" ref="J5:J25" si="2">I5*0.95</f>
        <v>58.521130499999991</v>
      </c>
      <c r="K5" s="8">
        <f t="shared" ref="K5:K25" si="3">I5*2/3</f>
        <v>41.067459999999997</v>
      </c>
      <c r="L5" s="12">
        <f>299792458/($C5*1000000)/2</f>
        <v>82.134919999999994</v>
      </c>
      <c r="M5" s="8">
        <f t="shared" ref="M5:M25" si="4">L5*0.95</f>
        <v>78.028173999999993</v>
      </c>
      <c r="N5" s="8">
        <f t="shared" ref="N5:N25" si="5">L5*2/3</f>
        <v>54.756613333333327</v>
      </c>
      <c r="O5" s="12">
        <f>299792458/($C5*1000000)</f>
        <v>164.26983999999999</v>
      </c>
      <c r="P5" s="8">
        <f t="shared" ref="P5:P25" si="6">O5*0.95</f>
        <v>156.05634799999999</v>
      </c>
      <c r="Q5" s="8">
        <f>O5*1.1</f>
        <v>180.69682399999999</v>
      </c>
      <c r="R5" s="9">
        <f t="shared" ref="R5:R25" si="7">O5*2/3</f>
        <v>109.51322666666665</v>
      </c>
      <c r="T5" s="54">
        <f>O5/40</f>
        <v>4.1067459999999993</v>
      </c>
    </row>
    <row r="6" spans="2:20" ht="22.5" customHeight="1" x14ac:dyDescent="0.2">
      <c r="B6" s="82"/>
      <c r="C6" s="16"/>
      <c r="D6" s="4">
        <v>1.85</v>
      </c>
      <c r="E6" s="13">
        <f>299792458/($D6*1000000)/4</f>
        <v>40.512494324324322</v>
      </c>
      <c r="F6" s="2">
        <f t="shared" si="0"/>
        <v>38.486869608108101</v>
      </c>
      <c r="G6" s="2">
        <f t="shared" si="1"/>
        <v>27.008329549549547</v>
      </c>
      <c r="H6" s="2">
        <f t="shared" ref="H6:H25" si="8">E6*0.82</f>
        <v>33.220245345945941</v>
      </c>
      <c r="I6" s="13">
        <f>299792458/($D6*1000000)*3/8</f>
        <v>60.768741486486483</v>
      </c>
      <c r="J6" s="2">
        <f t="shared" si="2"/>
        <v>57.730304412162155</v>
      </c>
      <c r="K6" s="2">
        <f t="shared" si="3"/>
        <v>40.512494324324322</v>
      </c>
      <c r="L6" s="13">
        <f>299792458/($D6*1000000)/2</f>
        <v>81.024988648648645</v>
      </c>
      <c r="M6" s="2">
        <f t="shared" si="4"/>
        <v>76.973739216216202</v>
      </c>
      <c r="N6" s="2">
        <f t="shared" si="5"/>
        <v>54.016659099099094</v>
      </c>
      <c r="O6" s="13">
        <f>299792458/($D6*1000000)</f>
        <v>162.04997729729729</v>
      </c>
      <c r="P6" s="2">
        <f t="shared" si="6"/>
        <v>153.9474784324324</v>
      </c>
      <c r="Q6" s="2">
        <f t="shared" ref="Q6:Q25" si="9">O6*1.1</f>
        <v>178.25497502702703</v>
      </c>
      <c r="R6" s="3">
        <f t="shared" si="7"/>
        <v>108.03331819819819</v>
      </c>
      <c r="T6" s="54">
        <f t="shared" ref="T6:T25" si="10">O6/40</f>
        <v>4.0512494324324324</v>
      </c>
    </row>
    <row r="7" spans="2:20" ht="22.5" customHeight="1" x14ac:dyDescent="0.2">
      <c r="B7" s="81" t="s">
        <v>3</v>
      </c>
      <c r="C7" s="15">
        <v>3.52</v>
      </c>
      <c r="D7" s="7"/>
      <c r="E7" s="12">
        <f>299792458/($C7*1000000)/4</f>
        <v>21.292077982954545</v>
      </c>
      <c r="F7" s="8">
        <f t="shared" si="0"/>
        <v>20.227474083806818</v>
      </c>
      <c r="G7" s="8">
        <f t="shared" si="1"/>
        <v>14.19471865530303</v>
      </c>
      <c r="H7" s="8">
        <f t="shared" si="8"/>
        <v>17.459503946022725</v>
      </c>
      <c r="I7" s="12">
        <f>299792458/($C7*1000000)*3/8</f>
        <v>31.938116974431818</v>
      </c>
      <c r="J7" s="8">
        <f t="shared" si="2"/>
        <v>30.341211125710224</v>
      </c>
      <c r="K7" s="8">
        <f t="shared" si="3"/>
        <v>21.292077982954545</v>
      </c>
      <c r="L7" s="12">
        <f>299792458/($C7*1000000)/2</f>
        <v>42.58415596590909</v>
      </c>
      <c r="M7" s="8">
        <f t="shared" si="4"/>
        <v>40.454948167613637</v>
      </c>
      <c r="N7" s="8">
        <f t="shared" si="5"/>
        <v>28.389437310606059</v>
      </c>
      <c r="O7" s="12">
        <f>299792458/($C7*1000000)</f>
        <v>85.168311931818181</v>
      </c>
      <c r="P7" s="8">
        <f t="shared" si="6"/>
        <v>80.909896335227273</v>
      </c>
      <c r="Q7" s="8">
        <f t="shared" si="9"/>
        <v>93.68514312500001</v>
      </c>
      <c r="R7" s="9">
        <f t="shared" si="7"/>
        <v>56.778874621212118</v>
      </c>
      <c r="T7" s="54">
        <f t="shared" si="10"/>
        <v>2.1292077982954547</v>
      </c>
    </row>
    <row r="8" spans="2:20" ht="22.5" customHeight="1" x14ac:dyDescent="0.2">
      <c r="B8" s="82"/>
      <c r="C8" s="16"/>
      <c r="D8" s="4">
        <v>3.8</v>
      </c>
      <c r="E8" s="13">
        <f>299792458/($D8*1000000)/4</f>
        <v>19.723188026315789</v>
      </c>
      <c r="F8" s="2">
        <f t="shared" si="0"/>
        <v>18.737028624999997</v>
      </c>
      <c r="G8" s="2">
        <f t="shared" si="1"/>
        <v>13.14879201754386</v>
      </c>
      <c r="H8" s="2">
        <f t="shared" si="8"/>
        <v>16.173014181578946</v>
      </c>
      <c r="I8" s="13">
        <f>299792458/($D8*1000000)*3/8</f>
        <v>29.584782039473684</v>
      </c>
      <c r="J8" s="2">
        <f t="shared" si="2"/>
        <v>28.105542937499997</v>
      </c>
      <c r="K8" s="2">
        <f t="shared" si="3"/>
        <v>19.723188026315789</v>
      </c>
      <c r="L8" s="13">
        <f>299792458/($D8*1000000)/2</f>
        <v>39.446376052631578</v>
      </c>
      <c r="M8" s="2">
        <f t="shared" si="4"/>
        <v>37.474057249999994</v>
      </c>
      <c r="N8" s="2">
        <f t="shared" si="5"/>
        <v>26.29758403508772</v>
      </c>
      <c r="O8" s="13">
        <f>299792458/($D8*1000000)</f>
        <v>78.892752105263156</v>
      </c>
      <c r="P8" s="2">
        <f t="shared" si="6"/>
        <v>74.948114499999988</v>
      </c>
      <c r="Q8" s="2">
        <f t="shared" si="9"/>
        <v>86.782027315789477</v>
      </c>
      <c r="R8" s="3">
        <f t="shared" si="7"/>
        <v>52.59516807017544</v>
      </c>
      <c r="T8" s="54">
        <f t="shared" si="10"/>
        <v>1.972318802631579</v>
      </c>
    </row>
    <row r="9" spans="2:20" ht="22.5" customHeight="1" x14ac:dyDescent="0.2">
      <c r="B9" s="85" t="s">
        <v>41</v>
      </c>
      <c r="C9" s="83">
        <v>5.3570000000000002</v>
      </c>
      <c r="D9" s="84"/>
      <c r="E9" s="56">
        <f>299792458/($C9*1000000)/4</f>
        <v>13.990687791674445</v>
      </c>
      <c r="F9" s="57">
        <f>E9*0.95</f>
        <v>13.291153402090721</v>
      </c>
      <c r="G9" s="57">
        <f t="shared" si="1"/>
        <v>9.3271251944496303</v>
      </c>
      <c r="H9" s="57">
        <f t="shared" si="8"/>
        <v>11.472363989173044</v>
      </c>
      <c r="I9" s="56">
        <f>299792458/($C9*1000000)*3/8</f>
        <v>20.986031687511666</v>
      </c>
      <c r="J9" s="57">
        <f t="shared" si="2"/>
        <v>19.936730103136082</v>
      </c>
      <c r="K9" s="57">
        <f t="shared" si="3"/>
        <v>13.990687791674445</v>
      </c>
      <c r="L9" s="56">
        <f>299792458/($C9*1000000)/2</f>
        <v>27.981375583348889</v>
      </c>
      <c r="M9" s="57">
        <f t="shared" si="4"/>
        <v>26.582306804181442</v>
      </c>
      <c r="N9" s="57">
        <f t="shared" si="5"/>
        <v>18.654250388899261</v>
      </c>
      <c r="O9" s="56">
        <f>299792458/($C9*1000000)</f>
        <v>55.962751166697778</v>
      </c>
      <c r="P9" s="57">
        <f t="shared" si="6"/>
        <v>53.164613608362885</v>
      </c>
      <c r="Q9" s="57">
        <f t="shared" si="9"/>
        <v>61.559026283367558</v>
      </c>
      <c r="R9" s="58">
        <f t="shared" si="7"/>
        <v>37.308500777798521</v>
      </c>
      <c r="S9" s="1" t="s">
        <v>45</v>
      </c>
      <c r="T9" s="54">
        <f t="shared" ref="T9" si="11">O9/40</f>
        <v>1.3990687791674445</v>
      </c>
    </row>
    <row r="10" spans="2:20" ht="22.5" customHeight="1" x14ac:dyDescent="0.2">
      <c r="B10" s="86"/>
      <c r="C10" s="83">
        <v>5.3630000000000004</v>
      </c>
      <c r="D10" s="84"/>
      <c r="E10" s="56">
        <f>299792458/($C10*1000000)/4</f>
        <v>13.975035334700728</v>
      </c>
      <c r="F10" s="57">
        <f>E10*0.95</f>
        <v>13.27628356796569</v>
      </c>
      <c r="G10" s="57">
        <f t="shared" ref="G10" si="12">E10*2/3</f>
        <v>9.3166902231338184</v>
      </c>
      <c r="H10" s="57">
        <f t="shared" ref="H10" si="13">E10*0.82</f>
        <v>11.459528974454596</v>
      </c>
      <c r="I10" s="56">
        <f>299792458/($C10*1000000)*3/8</f>
        <v>20.962553002051092</v>
      </c>
      <c r="J10" s="57">
        <f t="shared" si="2"/>
        <v>19.914425351948537</v>
      </c>
      <c r="K10" s="57">
        <f t="shared" si="3"/>
        <v>13.975035334700728</v>
      </c>
      <c r="L10" s="56">
        <f>299792458/($C10*1000000)/2</f>
        <v>27.950070669401455</v>
      </c>
      <c r="M10" s="57">
        <f t="shared" ref="M10" si="14">L10*0.95</f>
        <v>26.55256713593138</v>
      </c>
      <c r="N10" s="57">
        <f t="shared" ref="N10" si="15">L10*2/3</f>
        <v>18.633380446267637</v>
      </c>
      <c r="O10" s="56">
        <f>299792458/($C10*1000000)</f>
        <v>55.900141338802911</v>
      </c>
      <c r="P10" s="57">
        <f t="shared" ref="P10" si="16">O10*0.95</f>
        <v>53.105134271862759</v>
      </c>
      <c r="Q10" s="57">
        <f t="shared" ref="Q10" si="17">O10*1.1</f>
        <v>61.490155472683206</v>
      </c>
      <c r="R10" s="58">
        <f t="shared" ref="R10" si="18">O10*2/3</f>
        <v>37.266760892535274</v>
      </c>
      <c r="S10" s="1" t="s">
        <v>46</v>
      </c>
      <c r="T10" s="54">
        <f t="shared" si="10"/>
        <v>1.3975035334700727</v>
      </c>
    </row>
    <row r="11" spans="2:20" ht="22.5" customHeight="1" x14ac:dyDescent="0.2">
      <c r="B11" s="81" t="s">
        <v>4</v>
      </c>
      <c r="C11" s="15">
        <v>7.0250000000000004</v>
      </c>
      <c r="D11" s="7"/>
      <c r="E11" s="12">
        <f>299792458/($C11*1000000)/4</f>
        <v>10.66877074733096</v>
      </c>
      <c r="F11" s="8">
        <f t="shared" si="0"/>
        <v>10.135332209964412</v>
      </c>
      <c r="G11" s="8">
        <f t="shared" si="1"/>
        <v>7.1125138315539731</v>
      </c>
      <c r="H11" s="8">
        <f t="shared" si="8"/>
        <v>8.7483920128113866</v>
      </c>
      <c r="I11" s="12">
        <f>299792458/($C11*1000000)*3/8</f>
        <v>16.00315612099644</v>
      </c>
      <c r="J11" s="8">
        <f t="shared" si="2"/>
        <v>15.202998314946617</v>
      </c>
      <c r="K11" s="8">
        <f t="shared" si="3"/>
        <v>10.66877074733096</v>
      </c>
      <c r="L11" s="12">
        <f>299792458/($C11*1000000)/2</f>
        <v>21.33754149466192</v>
      </c>
      <c r="M11" s="8">
        <f t="shared" si="4"/>
        <v>20.270664419928824</v>
      </c>
      <c r="N11" s="8">
        <f t="shared" si="5"/>
        <v>14.225027663107946</v>
      </c>
      <c r="O11" s="12">
        <f>299792458/($C11*1000000)</f>
        <v>42.67508298932384</v>
      </c>
      <c r="P11" s="8">
        <f t="shared" si="6"/>
        <v>40.541328839857648</v>
      </c>
      <c r="Q11" s="8">
        <f t="shared" si="9"/>
        <v>46.942591288256232</v>
      </c>
      <c r="R11" s="9">
        <f t="shared" si="7"/>
        <v>28.450055326215892</v>
      </c>
      <c r="T11" s="54">
        <f t="shared" si="10"/>
        <v>1.066877074733096</v>
      </c>
    </row>
    <row r="12" spans="2:20" ht="22.5" customHeight="1" x14ac:dyDescent="0.2">
      <c r="B12" s="82"/>
      <c r="C12" s="16"/>
      <c r="D12" s="4">
        <v>7.1</v>
      </c>
      <c r="E12" s="13">
        <f>299792458/($D12*1000000)/4</f>
        <v>10.556072464788732</v>
      </c>
      <c r="F12" s="2">
        <f t="shared" si="0"/>
        <v>10.028268841549295</v>
      </c>
      <c r="G12" s="2">
        <f t="shared" si="1"/>
        <v>7.0373816431924885</v>
      </c>
      <c r="H12" s="2">
        <f t="shared" si="8"/>
        <v>8.6559794211267604</v>
      </c>
      <c r="I12" s="13">
        <f>299792458/($D12*1000000)*3/8</f>
        <v>15.834108697183098</v>
      </c>
      <c r="J12" s="2">
        <f t="shared" si="2"/>
        <v>15.042403262323942</v>
      </c>
      <c r="K12" s="2">
        <f t="shared" si="3"/>
        <v>10.556072464788732</v>
      </c>
      <c r="L12" s="13">
        <f>299792458/($D12*1000000)/2</f>
        <v>21.112144929577465</v>
      </c>
      <c r="M12" s="2">
        <f t="shared" si="4"/>
        <v>20.05653768309859</v>
      </c>
      <c r="N12" s="2">
        <f t="shared" si="5"/>
        <v>14.074763286384977</v>
      </c>
      <c r="O12" s="13">
        <f>299792458/($D12*1000000)</f>
        <v>42.224289859154929</v>
      </c>
      <c r="P12" s="2">
        <f t="shared" si="6"/>
        <v>40.11307536619718</v>
      </c>
      <c r="Q12" s="2">
        <f t="shared" si="9"/>
        <v>46.446718845070428</v>
      </c>
      <c r="R12" s="3">
        <f t="shared" si="7"/>
        <v>28.149526572769954</v>
      </c>
      <c r="T12" s="54">
        <f t="shared" si="10"/>
        <v>1.0556072464788733</v>
      </c>
    </row>
    <row r="13" spans="2:20" ht="22.5" customHeight="1" x14ac:dyDescent="0.2">
      <c r="B13" s="37" t="s">
        <v>5</v>
      </c>
      <c r="C13" s="61">
        <v>10.119999999999999</v>
      </c>
      <c r="D13" s="62"/>
      <c r="E13" s="56">
        <f>299792458/($C13*1000000)/4</f>
        <v>7.4059401679841894</v>
      </c>
      <c r="F13" s="57">
        <f t="shared" si="0"/>
        <v>7.0356431595849793</v>
      </c>
      <c r="G13" s="57">
        <f t="shared" si="1"/>
        <v>4.9372934453227932</v>
      </c>
      <c r="H13" s="57">
        <f t="shared" si="8"/>
        <v>6.0728709377470347</v>
      </c>
      <c r="I13" s="56">
        <f>299792458/($C13*1000000)*3/8</f>
        <v>11.108910251976283</v>
      </c>
      <c r="J13" s="57">
        <f t="shared" si="2"/>
        <v>10.553464739377469</v>
      </c>
      <c r="K13" s="57">
        <f t="shared" si="3"/>
        <v>7.4059401679841885</v>
      </c>
      <c r="L13" s="56">
        <f>299792458/($C13*1000000)/2</f>
        <v>14.811880335968379</v>
      </c>
      <c r="M13" s="57">
        <f t="shared" si="4"/>
        <v>14.071286319169959</v>
      </c>
      <c r="N13" s="57">
        <f t="shared" si="5"/>
        <v>9.8745868906455865</v>
      </c>
      <c r="O13" s="56">
        <f>299792458/($C13*1000000)</f>
        <v>29.623760671936758</v>
      </c>
      <c r="P13" s="57">
        <f t="shared" si="6"/>
        <v>28.142572638339917</v>
      </c>
      <c r="Q13" s="57">
        <f t="shared" si="9"/>
        <v>32.586136739130438</v>
      </c>
      <c r="R13" s="58">
        <f t="shared" si="7"/>
        <v>19.749173781291173</v>
      </c>
      <c r="T13" s="54">
        <f t="shared" si="10"/>
        <v>0.74059401679841896</v>
      </c>
    </row>
    <row r="14" spans="2:20" ht="22.5" customHeight="1" x14ac:dyDescent="0.2">
      <c r="B14" s="81" t="s">
        <v>6</v>
      </c>
      <c r="C14" s="15">
        <v>14.02</v>
      </c>
      <c r="D14" s="7"/>
      <c r="E14" s="12">
        <f>299792458/($C14*1000000)/4</f>
        <v>5.3457998930099855</v>
      </c>
      <c r="F14" s="8">
        <f t="shared" si="0"/>
        <v>5.0785098983594859</v>
      </c>
      <c r="G14" s="8">
        <f t="shared" si="1"/>
        <v>3.5638665953399902</v>
      </c>
      <c r="H14" s="8">
        <f t="shared" si="8"/>
        <v>4.3835559122681875</v>
      </c>
      <c r="I14" s="12">
        <f>299792458/($C14*1000000)*3/8</f>
        <v>8.0186998395149782</v>
      </c>
      <c r="J14" s="8">
        <f t="shared" si="2"/>
        <v>7.6177648475392292</v>
      </c>
      <c r="K14" s="8">
        <f t="shared" si="3"/>
        <v>5.3457998930099855</v>
      </c>
      <c r="L14" s="12">
        <f>299792458/($C14*1000000)/2</f>
        <v>10.691599786019971</v>
      </c>
      <c r="M14" s="8">
        <f t="shared" si="4"/>
        <v>10.157019796718972</v>
      </c>
      <c r="N14" s="8">
        <f t="shared" si="5"/>
        <v>7.1277331906799803</v>
      </c>
      <c r="O14" s="12">
        <f>299792458/($C14*1000000)</f>
        <v>21.383199572039942</v>
      </c>
      <c r="P14" s="8">
        <f t="shared" si="6"/>
        <v>20.314039593437943</v>
      </c>
      <c r="Q14" s="8">
        <f t="shared" si="9"/>
        <v>23.521519529243939</v>
      </c>
      <c r="R14" s="9">
        <f t="shared" si="7"/>
        <v>14.255466381359961</v>
      </c>
      <c r="T14" s="54">
        <f t="shared" si="10"/>
        <v>0.53457998930099859</v>
      </c>
    </row>
    <row r="15" spans="2:20" ht="22.5" customHeight="1" x14ac:dyDescent="0.2">
      <c r="B15" s="82"/>
      <c r="C15" s="16"/>
      <c r="D15" s="4">
        <v>14.25</v>
      </c>
      <c r="E15" s="13">
        <f>299792458/($D15*1000000)/4</f>
        <v>5.259516807017544</v>
      </c>
      <c r="F15" s="2">
        <f t="shared" si="0"/>
        <v>4.9965409666666663</v>
      </c>
      <c r="G15" s="2">
        <f t="shared" si="1"/>
        <v>3.506344538011696</v>
      </c>
      <c r="H15" s="2">
        <f t="shared" si="8"/>
        <v>4.3128037817543854</v>
      </c>
      <c r="I15" s="13">
        <f>299792458/($D15*1000000)*3/8</f>
        <v>7.889275210526316</v>
      </c>
      <c r="J15" s="2">
        <f t="shared" si="2"/>
        <v>7.4948114500000003</v>
      </c>
      <c r="K15" s="2">
        <f t="shared" si="3"/>
        <v>5.259516807017544</v>
      </c>
      <c r="L15" s="13">
        <f>299792458/($D15*1000000)/2</f>
        <v>10.519033614035088</v>
      </c>
      <c r="M15" s="2">
        <f t="shared" si="4"/>
        <v>9.9930819333333325</v>
      </c>
      <c r="N15" s="2">
        <f t="shared" si="5"/>
        <v>7.012689076023392</v>
      </c>
      <c r="O15" s="13">
        <f>299792458/($D15*1000000)</f>
        <v>21.038067228070176</v>
      </c>
      <c r="P15" s="2">
        <f t="shared" si="6"/>
        <v>19.986163866666665</v>
      </c>
      <c r="Q15" s="2">
        <f t="shared" si="9"/>
        <v>23.141873950877194</v>
      </c>
      <c r="R15" s="3">
        <f t="shared" si="7"/>
        <v>14.025378152046784</v>
      </c>
      <c r="T15" s="54">
        <f t="shared" si="10"/>
        <v>0.52595168070175435</v>
      </c>
    </row>
    <row r="16" spans="2:20" ht="22.5" customHeight="1" x14ac:dyDescent="0.2">
      <c r="B16" s="81" t="s">
        <v>16</v>
      </c>
      <c r="C16" s="15">
        <v>18.074999999999999</v>
      </c>
      <c r="D16" s="7"/>
      <c r="E16" s="12">
        <f>299792458/($C16*1000000)/4</f>
        <v>4.1465070262793917</v>
      </c>
      <c r="F16" s="8">
        <f t="shared" si="0"/>
        <v>3.9391816749654218</v>
      </c>
      <c r="G16" s="8">
        <f t="shared" si="1"/>
        <v>2.7643380175195946</v>
      </c>
      <c r="H16" s="8">
        <f t="shared" si="8"/>
        <v>3.4001357615491008</v>
      </c>
      <c r="I16" s="12">
        <f>299792458/($C16*1000000)*3/8</f>
        <v>6.219760539419088</v>
      </c>
      <c r="J16" s="8">
        <f t="shared" si="2"/>
        <v>5.9087725124481336</v>
      </c>
      <c r="K16" s="8">
        <f t="shared" si="3"/>
        <v>4.1465070262793917</v>
      </c>
      <c r="L16" s="12">
        <f>299792458/($C16*1000000)/2</f>
        <v>8.2930140525587834</v>
      </c>
      <c r="M16" s="8">
        <f t="shared" si="4"/>
        <v>7.8783633499308436</v>
      </c>
      <c r="N16" s="8">
        <f t="shared" si="5"/>
        <v>5.5286760350391893</v>
      </c>
      <c r="O16" s="12">
        <f>299792458/($C16*1000000)</f>
        <v>16.586028105117567</v>
      </c>
      <c r="P16" s="8">
        <f t="shared" si="6"/>
        <v>15.756726699861687</v>
      </c>
      <c r="Q16" s="8">
        <f t="shared" si="9"/>
        <v>18.244630915629326</v>
      </c>
      <c r="R16" s="9">
        <f t="shared" si="7"/>
        <v>11.057352070078379</v>
      </c>
      <c r="T16" s="54">
        <f t="shared" si="10"/>
        <v>0.41465070262793918</v>
      </c>
    </row>
    <row r="17" spans="2:20" ht="22.5" customHeight="1" x14ac:dyDescent="0.2">
      <c r="B17" s="82"/>
      <c r="C17" s="16"/>
      <c r="D17" s="4">
        <v>18.12</v>
      </c>
      <c r="E17" s="13">
        <f>299792458/($D17*1000000)/4</f>
        <v>4.1362094094922739</v>
      </c>
      <c r="F17" s="2">
        <f t="shared" si="0"/>
        <v>3.92939893901766</v>
      </c>
      <c r="G17" s="2">
        <f t="shared" ref="G17:G25" si="19">E17*2/3</f>
        <v>2.7574729396615161</v>
      </c>
      <c r="H17" s="2">
        <f t="shared" si="8"/>
        <v>3.3916917157836646</v>
      </c>
      <c r="I17" s="13">
        <f>299792458/($D17*1000000)*3/8</f>
        <v>6.2043141142384108</v>
      </c>
      <c r="J17" s="2">
        <f t="shared" si="2"/>
        <v>5.8940984085264896</v>
      </c>
      <c r="K17" s="2">
        <f t="shared" si="3"/>
        <v>4.1362094094922739</v>
      </c>
      <c r="L17" s="13">
        <f>299792458/($D17*1000000)/2</f>
        <v>8.2724188189845478</v>
      </c>
      <c r="M17" s="2">
        <f t="shared" si="4"/>
        <v>7.85879787803532</v>
      </c>
      <c r="N17" s="2">
        <f t="shared" si="5"/>
        <v>5.5149458793230322</v>
      </c>
      <c r="O17" s="13">
        <f>299792458/($D17*1000000)</f>
        <v>16.544837637969096</v>
      </c>
      <c r="P17" s="2">
        <f t="shared" si="6"/>
        <v>15.71759575607064</v>
      </c>
      <c r="Q17" s="2">
        <f t="shared" si="9"/>
        <v>18.199321401766007</v>
      </c>
      <c r="R17" s="3">
        <f t="shared" si="7"/>
        <v>11.029891758646064</v>
      </c>
      <c r="T17" s="54">
        <f t="shared" si="10"/>
        <v>0.41362094094922741</v>
      </c>
    </row>
    <row r="18" spans="2:20" ht="22.5" customHeight="1" x14ac:dyDescent="0.2">
      <c r="B18" s="81" t="s">
        <v>7</v>
      </c>
      <c r="C18" s="15">
        <v>21.02</v>
      </c>
      <c r="D18" s="7"/>
      <c r="E18" s="12">
        <f>299792458/($C18*1000000)/4</f>
        <v>3.5655620599429114</v>
      </c>
      <c r="F18" s="8">
        <f t="shared" si="0"/>
        <v>3.3872839569457658</v>
      </c>
      <c r="G18" s="8">
        <f t="shared" si="19"/>
        <v>2.3770413732952744</v>
      </c>
      <c r="H18" s="8">
        <f t="shared" si="8"/>
        <v>2.9237608891531872</v>
      </c>
      <c r="I18" s="12">
        <f>299792458/($C18*1000000)*3/8</f>
        <v>5.3483430899143674</v>
      </c>
      <c r="J18" s="8">
        <f t="shared" si="2"/>
        <v>5.0809259354186489</v>
      </c>
      <c r="K18" s="8">
        <f t="shared" si="3"/>
        <v>3.5655620599429114</v>
      </c>
      <c r="L18" s="12">
        <f>299792458/($C18*1000000)/2</f>
        <v>7.1311241198858228</v>
      </c>
      <c r="M18" s="8">
        <f t="shared" si="4"/>
        <v>6.7745679138915316</v>
      </c>
      <c r="N18" s="8">
        <f t="shared" si="5"/>
        <v>4.7540827465905489</v>
      </c>
      <c r="O18" s="12">
        <f>299792458/($C18*1000000)</f>
        <v>14.262248239771646</v>
      </c>
      <c r="P18" s="8">
        <f t="shared" si="6"/>
        <v>13.549135827783063</v>
      </c>
      <c r="Q18" s="8">
        <f t="shared" si="9"/>
        <v>15.688473063748811</v>
      </c>
      <c r="R18" s="9">
        <f t="shared" si="7"/>
        <v>9.5081654931810977</v>
      </c>
      <c r="T18" s="54">
        <f t="shared" si="10"/>
        <v>0.35655620599429116</v>
      </c>
    </row>
    <row r="19" spans="2:20" ht="22.5" customHeight="1" x14ac:dyDescent="0.2">
      <c r="B19" s="82"/>
      <c r="C19" s="16"/>
      <c r="D19" s="4">
        <v>21.25</v>
      </c>
      <c r="E19" s="13">
        <f>299792458/($D19*1000000)/4</f>
        <v>3.5269700941176469</v>
      </c>
      <c r="F19" s="2">
        <f t="shared" si="0"/>
        <v>3.3506215894117646</v>
      </c>
      <c r="G19" s="2">
        <f t="shared" si="19"/>
        <v>2.3513133960784312</v>
      </c>
      <c r="H19" s="2">
        <f t="shared" si="8"/>
        <v>2.8921154771764703</v>
      </c>
      <c r="I19" s="13">
        <f>299792458/($D19*1000000)*3/8</f>
        <v>5.2904551411764702</v>
      </c>
      <c r="J19" s="2">
        <f t="shared" si="2"/>
        <v>5.0259323841176462</v>
      </c>
      <c r="K19" s="2">
        <f t="shared" si="3"/>
        <v>3.5269700941176469</v>
      </c>
      <c r="L19" s="13">
        <f>299792458/($D19*1000000)/2</f>
        <v>7.0539401882352939</v>
      </c>
      <c r="M19" s="2">
        <f t="shared" si="4"/>
        <v>6.7012431788235292</v>
      </c>
      <c r="N19" s="2">
        <f t="shared" si="5"/>
        <v>4.7026267921568623</v>
      </c>
      <c r="O19" s="13">
        <f>299792458/($D19*1000000)</f>
        <v>14.107880376470588</v>
      </c>
      <c r="P19" s="2">
        <f t="shared" si="6"/>
        <v>13.402486357647058</v>
      </c>
      <c r="Q19" s="2">
        <f t="shared" si="9"/>
        <v>15.518668414117649</v>
      </c>
      <c r="R19" s="3">
        <f t="shared" si="7"/>
        <v>9.4052535843137246</v>
      </c>
      <c r="T19" s="54">
        <f t="shared" si="10"/>
        <v>0.35269700941176468</v>
      </c>
    </row>
    <row r="20" spans="2:20" ht="22.5" customHeight="1" x14ac:dyDescent="0.2">
      <c r="B20" s="81" t="s">
        <v>8</v>
      </c>
      <c r="C20" s="15">
        <v>24.91</v>
      </c>
      <c r="D20" s="7"/>
      <c r="E20" s="12">
        <f>299792458/($C20*1000000)/4</f>
        <v>3.0087561019670814</v>
      </c>
      <c r="F20" s="8">
        <f t="shared" si="0"/>
        <v>2.8583182968687271</v>
      </c>
      <c r="G20" s="8">
        <f t="shared" si="19"/>
        <v>2.0058374013113878</v>
      </c>
      <c r="H20" s="8">
        <f t="shared" si="8"/>
        <v>2.4671800036130067</v>
      </c>
      <c r="I20" s="12">
        <f>299792458/($C20*1000000)*3/8</f>
        <v>4.5131341529506219</v>
      </c>
      <c r="J20" s="8">
        <f t="shared" si="2"/>
        <v>4.2874774453030904</v>
      </c>
      <c r="K20" s="8">
        <f t="shared" si="3"/>
        <v>3.0087561019670814</v>
      </c>
      <c r="L20" s="12">
        <f>299792458/($C20*1000000)/2</f>
        <v>6.0175122039341629</v>
      </c>
      <c r="M20" s="8">
        <f t="shared" si="4"/>
        <v>5.7166365937374541</v>
      </c>
      <c r="N20" s="8">
        <f t="shared" si="5"/>
        <v>4.0116748026227755</v>
      </c>
      <c r="O20" s="12">
        <f>299792458/($C20*1000000)</f>
        <v>12.035024407868326</v>
      </c>
      <c r="P20" s="8">
        <f t="shared" si="6"/>
        <v>11.433273187474908</v>
      </c>
      <c r="Q20" s="8">
        <f t="shared" si="9"/>
        <v>13.238526848655159</v>
      </c>
      <c r="R20" s="9">
        <f t="shared" si="7"/>
        <v>8.0233496052455511</v>
      </c>
      <c r="T20" s="54">
        <f t="shared" si="10"/>
        <v>0.30087561019670817</v>
      </c>
    </row>
    <row r="21" spans="2:20" ht="22.5" customHeight="1" x14ac:dyDescent="0.2">
      <c r="B21" s="82"/>
      <c r="C21" s="16"/>
      <c r="D21" s="4">
        <v>24.95</v>
      </c>
      <c r="E21" s="13">
        <f>299792458/($D21*1000000)/4</f>
        <v>3.0039324448897795</v>
      </c>
      <c r="F21" s="2">
        <f t="shared" si="0"/>
        <v>2.8537358226452905</v>
      </c>
      <c r="G21" s="2">
        <f t="shared" si="19"/>
        <v>2.0026216299265198</v>
      </c>
      <c r="H21" s="2">
        <f t="shared" si="8"/>
        <v>2.4632246048096191</v>
      </c>
      <c r="I21" s="13">
        <f>299792458/($D21*1000000)*3/8</f>
        <v>4.5058986673346695</v>
      </c>
      <c r="J21" s="2">
        <f t="shared" si="2"/>
        <v>4.2806037339679355</v>
      </c>
      <c r="K21" s="2">
        <f t="shared" si="3"/>
        <v>3.0039324448897795</v>
      </c>
      <c r="L21" s="13">
        <f>299792458/($D21*1000000)/2</f>
        <v>6.007864889779559</v>
      </c>
      <c r="M21" s="2">
        <f t="shared" si="4"/>
        <v>5.7074716452905809</v>
      </c>
      <c r="N21" s="2">
        <f t="shared" si="5"/>
        <v>4.0052432598530396</v>
      </c>
      <c r="O21" s="13">
        <f>299792458/($D21*1000000)</f>
        <v>12.015729779559118</v>
      </c>
      <c r="P21" s="2">
        <f t="shared" si="6"/>
        <v>11.414943290581162</v>
      </c>
      <c r="Q21" s="2">
        <f t="shared" si="9"/>
        <v>13.21730275751503</v>
      </c>
      <c r="R21" s="3">
        <f t="shared" si="7"/>
        <v>8.0104865197060793</v>
      </c>
      <c r="T21" s="54">
        <f t="shared" si="10"/>
        <v>0.30039324448897797</v>
      </c>
    </row>
    <row r="22" spans="2:20" ht="22.5" customHeight="1" x14ac:dyDescent="0.2">
      <c r="B22" s="81" t="s">
        <v>9</v>
      </c>
      <c r="C22" s="15">
        <v>28.02</v>
      </c>
      <c r="D22" s="7"/>
      <c r="E22" s="12">
        <f>299792458/($C22*1000000)/4</f>
        <v>2.6748077980014275</v>
      </c>
      <c r="F22" s="8">
        <f t="shared" si="0"/>
        <v>2.5410674081013562</v>
      </c>
      <c r="G22" s="8">
        <f t="shared" si="19"/>
        <v>1.7832051986676183</v>
      </c>
      <c r="H22" s="8">
        <f t="shared" si="8"/>
        <v>2.1933423943611703</v>
      </c>
      <c r="I22" s="12">
        <f>299792458/($C22*1000000)*3/8</f>
        <v>4.0122116970021411</v>
      </c>
      <c r="J22" s="8">
        <f t="shared" si="2"/>
        <v>3.8116011121520339</v>
      </c>
      <c r="K22" s="8">
        <f t="shared" si="3"/>
        <v>2.6748077980014275</v>
      </c>
      <c r="L22" s="12">
        <f>299792458/($C22*1000000)/2</f>
        <v>5.3496155960028551</v>
      </c>
      <c r="M22" s="8">
        <f t="shared" si="4"/>
        <v>5.0821348162027125</v>
      </c>
      <c r="N22" s="8">
        <f t="shared" si="5"/>
        <v>3.5664103973352366</v>
      </c>
      <c r="O22" s="12">
        <f>299792458/($C22*1000000)</f>
        <v>10.69923119200571</v>
      </c>
      <c r="P22" s="8">
        <f t="shared" si="6"/>
        <v>10.164269632405425</v>
      </c>
      <c r="Q22" s="8">
        <f t="shared" si="9"/>
        <v>11.769154311206282</v>
      </c>
      <c r="R22" s="9">
        <f t="shared" si="7"/>
        <v>7.1328207946704731</v>
      </c>
      <c r="T22" s="54">
        <f t="shared" si="10"/>
        <v>0.26748077980014273</v>
      </c>
    </row>
    <row r="23" spans="2:20" ht="22.5" customHeight="1" x14ac:dyDescent="0.2">
      <c r="B23" s="82"/>
      <c r="C23" s="16"/>
      <c r="D23" s="4">
        <v>28.4</v>
      </c>
      <c r="E23" s="13">
        <f>299792458/($D23*1000000)/4</f>
        <v>2.6390181161971831</v>
      </c>
      <c r="F23" s="2">
        <f t="shared" si="0"/>
        <v>2.5070672103873237</v>
      </c>
      <c r="G23" s="2">
        <f t="shared" si="19"/>
        <v>1.7593454107981221</v>
      </c>
      <c r="H23" s="2">
        <f t="shared" si="8"/>
        <v>2.1639948552816901</v>
      </c>
      <c r="I23" s="13">
        <f>299792458/($D23*1000000)*3/8</f>
        <v>3.9585271742957744</v>
      </c>
      <c r="J23" s="2">
        <f t="shared" si="2"/>
        <v>3.7606008155809856</v>
      </c>
      <c r="K23" s="2">
        <f t="shared" si="3"/>
        <v>2.6390181161971831</v>
      </c>
      <c r="L23" s="13">
        <f>299792458/($D23*1000000)/2</f>
        <v>5.2780362323943661</v>
      </c>
      <c r="M23" s="2">
        <f t="shared" si="4"/>
        <v>5.0141344207746474</v>
      </c>
      <c r="N23" s="2">
        <f t="shared" si="5"/>
        <v>3.5186908215962442</v>
      </c>
      <c r="O23" s="13">
        <f>299792458/($D23*1000000)</f>
        <v>10.556072464788732</v>
      </c>
      <c r="P23" s="2">
        <f t="shared" si="6"/>
        <v>10.028268841549295</v>
      </c>
      <c r="Q23" s="2">
        <f t="shared" si="9"/>
        <v>11.611679711267607</v>
      </c>
      <c r="R23" s="3">
        <f t="shared" si="7"/>
        <v>7.0373816431924885</v>
      </c>
      <c r="T23" s="54">
        <f t="shared" si="10"/>
        <v>0.26390181161971832</v>
      </c>
    </row>
    <row r="24" spans="2:20" ht="22.5" customHeight="1" x14ac:dyDescent="0.2">
      <c r="B24" s="81" t="s">
        <v>10</v>
      </c>
      <c r="C24" s="15">
        <v>50.1</v>
      </c>
      <c r="D24" s="7"/>
      <c r="E24" s="12">
        <f>299792458/($C24*1000000)/4</f>
        <v>1.4959703493013972</v>
      </c>
      <c r="F24" s="8">
        <f t="shared" si="0"/>
        <v>1.4211718318363273</v>
      </c>
      <c r="G24" s="8">
        <f t="shared" si="19"/>
        <v>0.99731356620093148</v>
      </c>
      <c r="H24" s="8">
        <f t="shared" si="8"/>
        <v>1.2266956864271457</v>
      </c>
      <c r="I24" s="12">
        <f>299792458/($C24*1000000)*3/8</f>
        <v>2.2439555239520956</v>
      </c>
      <c r="J24" s="8">
        <f t="shared" si="2"/>
        <v>2.1317577477544907</v>
      </c>
      <c r="K24" s="8">
        <f t="shared" si="3"/>
        <v>1.4959703493013972</v>
      </c>
      <c r="L24" s="12">
        <f>299792458/($C24*1000000)/2</f>
        <v>2.9919406986027943</v>
      </c>
      <c r="M24" s="8">
        <f t="shared" si="4"/>
        <v>2.8423436636726547</v>
      </c>
      <c r="N24" s="8">
        <f t="shared" si="5"/>
        <v>1.994627132401863</v>
      </c>
      <c r="O24" s="12">
        <f>299792458/($C24*1000000)</f>
        <v>5.9838813972055886</v>
      </c>
      <c r="P24" s="8">
        <f t="shared" si="6"/>
        <v>5.6846873273453093</v>
      </c>
      <c r="Q24" s="8">
        <f t="shared" si="9"/>
        <v>6.5822695369261481</v>
      </c>
      <c r="R24" s="9">
        <f t="shared" si="7"/>
        <v>3.9892542648037259</v>
      </c>
      <c r="T24" s="54">
        <f t="shared" si="10"/>
        <v>0.14959703493013971</v>
      </c>
    </row>
    <row r="25" spans="2:20" ht="22.5" customHeight="1" thickBot="1" x14ac:dyDescent="0.25">
      <c r="B25" s="87"/>
      <c r="C25" s="17"/>
      <c r="D25" s="5">
        <v>52.05</v>
      </c>
      <c r="E25" s="14">
        <f>299792458/($D25*1000000)/4</f>
        <v>1.4399253506243996</v>
      </c>
      <c r="F25" s="10">
        <f t="shared" si="0"/>
        <v>1.3679290830931796</v>
      </c>
      <c r="G25" s="10">
        <f t="shared" si="19"/>
        <v>0.95995023374959976</v>
      </c>
      <c r="H25" s="10">
        <f t="shared" si="8"/>
        <v>1.1807387875120077</v>
      </c>
      <c r="I25" s="14">
        <f>299792458/($D25*1000000)*3/8</f>
        <v>2.1598880259365996</v>
      </c>
      <c r="J25" s="10">
        <f t="shared" si="2"/>
        <v>2.0518936246397694</v>
      </c>
      <c r="K25" s="10">
        <f t="shared" si="3"/>
        <v>1.4399253506243996</v>
      </c>
      <c r="L25" s="14">
        <f>299792458/($D25*1000000)/2</f>
        <v>2.8798507012487993</v>
      </c>
      <c r="M25" s="10">
        <f t="shared" si="4"/>
        <v>2.7358581661863592</v>
      </c>
      <c r="N25" s="10">
        <f t="shared" si="5"/>
        <v>1.9199004674991995</v>
      </c>
      <c r="O25" s="14">
        <f>299792458/($D25*1000000)</f>
        <v>5.7597014024975985</v>
      </c>
      <c r="P25" s="10">
        <f t="shared" si="6"/>
        <v>5.4717163323727185</v>
      </c>
      <c r="Q25" s="10">
        <f t="shared" si="9"/>
        <v>6.3356715427473587</v>
      </c>
      <c r="R25" s="11">
        <f t="shared" si="7"/>
        <v>3.839800934998399</v>
      </c>
      <c r="T25" s="54">
        <f t="shared" si="10"/>
        <v>0.14399253506243997</v>
      </c>
    </row>
    <row r="27" spans="2:20" x14ac:dyDescent="0.2">
      <c r="C27" s="1" t="s">
        <v>1</v>
      </c>
      <c r="T27" s="59"/>
    </row>
    <row r="28" spans="2:20" x14ac:dyDescent="0.2">
      <c r="C28" s="24" t="s">
        <v>44</v>
      </c>
    </row>
    <row r="29" spans="2:20" x14ac:dyDescent="0.2">
      <c r="C29" s="24" t="s">
        <v>52</v>
      </c>
    </row>
    <row r="30" spans="2:20" x14ac:dyDescent="0.2">
      <c r="C30" s="24" t="s">
        <v>53</v>
      </c>
      <c r="Q30" s="18" t="s">
        <v>18</v>
      </c>
    </row>
  </sheetData>
  <mergeCells count="19">
    <mergeCell ref="B24:B25"/>
    <mergeCell ref="B16:B17"/>
    <mergeCell ref="B18:B19"/>
    <mergeCell ref="B20:B21"/>
    <mergeCell ref="B22:B23"/>
    <mergeCell ref="C1:R1"/>
    <mergeCell ref="B5:B6"/>
    <mergeCell ref="B7:B8"/>
    <mergeCell ref="B11:B12"/>
    <mergeCell ref="B14:B15"/>
    <mergeCell ref="C10:D10"/>
    <mergeCell ref="B9:B10"/>
    <mergeCell ref="C9:D9"/>
    <mergeCell ref="B3:B4"/>
    <mergeCell ref="O3:R3"/>
    <mergeCell ref="L3:N3"/>
    <mergeCell ref="E3:H3"/>
    <mergeCell ref="C3:D3"/>
    <mergeCell ref="I3:K3"/>
  </mergeCells>
  <phoneticPr fontId="0" type="noConversion"/>
  <printOptions horizontalCentered="1" verticalCentered="1"/>
  <pageMargins left="0.21" right="0.23" top="0.27" bottom="0.17" header="0.27" footer="0.21"/>
  <pageSetup paperSize="9" scale="76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H30"/>
  <sheetViews>
    <sheetView workbookViewId="0">
      <selection activeCell="X13" sqref="X13"/>
    </sheetView>
  </sheetViews>
  <sheetFormatPr defaultRowHeight="14.25" x14ac:dyDescent="0.2"/>
  <cols>
    <col min="1" max="1" width="3" style="1" customWidth="1"/>
    <col min="2" max="2" width="6.5" style="1" customWidth="1"/>
    <col min="3" max="3" width="6.25" style="1" customWidth="1"/>
    <col min="4" max="4" width="6.375" style="1" customWidth="1"/>
    <col min="5" max="7" width="9.75" style="1" hidden="1" customWidth="1"/>
    <col min="8" max="8" width="10.75" style="1" customWidth="1"/>
    <col min="9" max="9" width="9.25" style="1" hidden="1" customWidth="1"/>
    <col min="10" max="11" width="8.5" style="1" hidden="1" customWidth="1"/>
    <col min="12" max="12" width="10.75" style="1" customWidth="1"/>
    <col min="13" max="15" width="9.375" style="1" hidden="1" customWidth="1"/>
    <col min="16" max="16" width="10.75" style="1" customWidth="1"/>
    <col min="17" max="18" width="9.375" style="1" hidden="1" customWidth="1"/>
    <col min="19" max="19" width="10" style="1" hidden="1" customWidth="1"/>
    <col min="20" max="20" width="10.75" style="1" customWidth="1"/>
    <col min="21" max="23" width="9.125" style="1" hidden="1" customWidth="1"/>
    <col min="24" max="24" width="12.875" style="1" customWidth="1"/>
    <col min="25" max="27" width="12.875" style="1" hidden="1" customWidth="1"/>
    <col min="28" max="28" width="12.875" style="1" customWidth="1"/>
    <col min="29" max="31" width="9.5" style="1" hidden="1" customWidth="1"/>
    <col min="32" max="32" width="10.75" style="1" customWidth="1"/>
    <col min="33" max="35" width="9.125" style="1" hidden="1" customWidth="1"/>
    <col min="36" max="36" width="12.875" style="1" customWidth="1"/>
    <col min="37" max="39" width="12.875" style="1" hidden="1" customWidth="1"/>
    <col min="40" max="40" width="12.875" style="1" customWidth="1"/>
    <col min="41" max="43" width="9.5" style="1" hidden="1" customWidth="1"/>
    <col min="44" max="44" width="10.75" style="1" customWidth="1"/>
    <col min="45" max="47" width="9.75" style="1" hidden="1" customWidth="1"/>
    <col min="48" max="48" width="10.75" style="1" customWidth="1"/>
    <col min="49" max="51" width="8.375" style="1" hidden="1" customWidth="1"/>
    <col min="52" max="52" width="10.75" style="1" customWidth="1"/>
    <col min="53" max="55" width="10.25" style="1" hidden="1" customWidth="1"/>
    <col min="56" max="56" width="10.75" style="1" customWidth="1"/>
    <col min="57" max="59" width="8.875" style="1" hidden="1" customWidth="1"/>
    <col min="60" max="60" width="10.75" style="1" customWidth="1"/>
    <col min="61" max="16384" width="9" style="1"/>
  </cols>
  <sheetData>
    <row r="1" spans="2:60" ht="42" customHeight="1" x14ac:dyDescent="0.2">
      <c r="B1" s="80" t="s">
        <v>29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</row>
    <row r="2" spans="2:60" ht="9.75" customHeight="1" thickBot="1" x14ac:dyDescent="0.25"/>
    <row r="3" spans="2:60" s="6" customFormat="1" ht="19.5" customHeight="1" thickBot="1" x14ac:dyDescent="0.25">
      <c r="B3" s="88" t="s">
        <v>0</v>
      </c>
      <c r="C3" s="90" t="s">
        <v>25</v>
      </c>
      <c r="D3" s="90"/>
      <c r="E3" s="92" t="s">
        <v>24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U3" s="92" t="s">
        <v>49</v>
      </c>
      <c r="V3" s="97"/>
      <c r="W3" s="97"/>
      <c r="X3" s="97"/>
      <c r="Y3" s="97"/>
      <c r="Z3" s="97"/>
      <c r="AA3" s="97"/>
      <c r="AB3" s="97"/>
      <c r="AC3" s="97"/>
      <c r="AD3" s="97"/>
      <c r="AE3" s="97"/>
      <c r="AF3" s="98"/>
      <c r="AG3" s="92" t="s">
        <v>23</v>
      </c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8"/>
      <c r="AS3" s="90" t="s">
        <v>22</v>
      </c>
      <c r="AT3" s="90"/>
      <c r="AU3" s="90"/>
      <c r="AV3" s="90"/>
      <c r="AW3" s="90"/>
      <c r="AX3" s="90"/>
      <c r="AY3" s="90"/>
      <c r="AZ3" s="90"/>
      <c r="BA3" s="90"/>
      <c r="BB3" s="92"/>
      <c r="BC3" s="92"/>
      <c r="BD3" s="92"/>
      <c r="BE3" s="92"/>
      <c r="BF3" s="92"/>
      <c r="BG3" s="92"/>
      <c r="BH3" s="91"/>
    </row>
    <row r="4" spans="2:60" s="6" customFormat="1" ht="19.5" customHeight="1" x14ac:dyDescent="0.2">
      <c r="B4" s="89"/>
      <c r="C4" s="19" t="s">
        <v>19</v>
      </c>
      <c r="D4" s="20" t="s">
        <v>20</v>
      </c>
      <c r="E4" s="19" t="s">
        <v>12</v>
      </c>
      <c r="F4" s="19" t="s">
        <v>12</v>
      </c>
      <c r="G4" s="19" t="s">
        <v>12</v>
      </c>
      <c r="H4" s="19" t="s">
        <v>12</v>
      </c>
      <c r="I4" s="23" t="s">
        <v>27</v>
      </c>
      <c r="J4" s="23" t="s">
        <v>27</v>
      </c>
      <c r="K4" s="23" t="s">
        <v>27</v>
      </c>
      <c r="L4" s="23" t="s">
        <v>27</v>
      </c>
      <c r="M4" s="20" t="s">
        <v>13</v>
      </c>
      <c r="N4" s="20" t="s">
        <v>13</v>
      </c>
      <c r="O4" s="20" t="s">
        <v>13</v>
      </c>
      <c r="P4" s="20" t="s">
        <v>13</v>
      </c>
      <c r="Q4" s="20" t="s">
        <v>21</v>
      </c>
      <c r="R4" s="20" t="s">
        <v>21</v>
      </c>
      <c r="S4" s="20" t="s">
        <v>21</v>
      </c>
      <c r="T4" s="20" t="s">
        <v>21</v>
      </c>
      <c r="U4" s="19" t="s">
        <v>50</v>
      </c>
      <c r="V4" s="19" t="s">
        <v>47</v>
      </c>
      <c r="W4" s="19" t="s">
        <v>48</v>
      </c>
      <c r="X4" s="19" t="s">
        <v>50</v>
      </c>
      <c r="Y4" s="23" t="s">
        <v>27</v>
      </c>
      <c r="Z4" s="23" t="s">
        <v>27</v>
      </c>
      <c r="AA4" s="23" t="s">
        <v>27</v>
      </c>
      <c r="AB4" s="23" t="s">
        <v>27</v>
      </c>
      <c r="AC4" s="20" t="s">
        <v>14</v>
      </c>
      <c r="AD4" s="20" t="s">
        <v>14</v>
      </c>
      <c r="AE4" s="20" t="s">
        <v>14</v>
      </c>
      <c r="AF4" s="20" t="s">
        <v>51</v>
      </c>
      <c r="AG4" s="19" t="s">
        <v>11</v>
      </c>
      <c r="AH4" s="19" t="s">
        <v>47</v>
      </c>
      <c r="AI4" s="19" t="s">
        <v>48</v>
      </c>
      <c r="AJ4" s="19" t="s">
        <v>11</v>
      </c>
      <c r="AK4" s="23" t="s">
        <v>27</v>
      </c>
      <c r="AL4" s="23" t="s">
        <v>27</v>
      </c>
      <c r="AM4" s="23" t="s">
        <v>27</v>
      </c>
      <c r="AN4" s="23" t="s">
        <v>27</v>
      </c>
      <c r="AO4" s="20" t="s">
        <v>14</v>
      </c>
      <c r="AP4" s="20" t="s">
        <v>14</v>
      </c>
      <c r="AQ4" s="20" t="s">
        <v>14</v>
      </c>
      <c r="AR4" s="20" t="s">
        <v>14</v>
      </c>
      <c r="AS4" s="22" t="s">
        <v>26</v>
      </c>
      <c r="AT4" s="22" t="s">
        <v>26</v>
      </c>
      <c r="AU4" s="22" t="s">
        <v>26</v>
      </c>
      <c r="AV4" s="22" t="s">
        <v>26</v>
      </c>
      <c r="AW4" s="23" t="s">
        <v>27</v>
      </c>
      <c r="AX4" s="23" t="s">
        <v>27</v>
      </c>
      <c r="AY4" s="23" t="s">
        <v>27</v>
      </c>
      <c r="AZ4" s="23" t="s">
        <v>27</v>
      </c>
      <c r="BA4" s="23" t="s">
        <v>28</v>
      </c>
      <c r="BB4" s="23" t="s">
        <v>28</v>
      </c>
      <c r="BC4" s="23" t="s">
        <v>28</v>
      </c>
      <c r="BD4" s="23" t="s">
        <v>28</v>
      </c>
      <c r="BE4" s="21" t="s">
        <v>15</v>
      </c>
      <c r="BF4" s="21" t="s">
        <v>15</v>
      </c>
      <c r="BG4" s="21" t="s">
        <v>15</v>
      </c>
      <c r="BH4" s="21" t="s">
        <v>15</v>
      </c>
    </row>
    <row r="5" spans="2:60" ht="22.5" customHeight="1" x14ac:dyDescent="0.2">
      <c r="B5" s="81" t="s">
        <v>2</v>
      </c>
      <c r="C5" s="15">
        <v>1.825</v>
      </c>
      <c r="D5" s="7"/>
      <c r="E5" s="12">
        <f>CONVERT('HF antenna lengths metric'!E5,"m","ft")</f>
        <v>134.73576115485565</v>
      </c>
      <c r="F5" s="26">
        <f>ROUNDDOWN(E5,0)</f>
        <v>134</v>
      </c>
      <c r="G5" s="25">
        <f>MOD(ROUNDDOWN(E5,2),1)*12</f>
        <v>8.7599999999998772</v>
      </c>
      <c r="H5" s="12" t="str">
        <f t="shared" ref="H5" si="0">ROUNDUP(F5,0)&amp;"' "&amp;TEXT(G5,"0 #/#")&amp;CHAR(34)</f>
        <v>134' 8 3/4"</v>
      </c>
      <c r="I5" s="8">
        <f>CONVERT('HF antenna lengths metric'!F5,"m","ft")</f>
        <v>127.99897309711284</v>
      </c>
      <c r="J5" s="38">
        <f>ROUNDDOWN(I5,0)</f>
        <v>127</v>
      </c>
      <c r="K5" s="39">
        <f>MOD(ROUNDDOWN(I5,2),1)*12</f>
        <v>11.879999999999939</v>
      </c>
      <c r="L5" s="8" t="str">
        <f t="shared" ref="L5:L25" si="1">ROUNDUP(J5,0)&amp;"' "&amp;TEXT(K5,"0 #/#")&amp;CHAR(34)</f>
        <v>127' 11 7/8"</v>
      </c>
      <c r="M5" s="8">
        <f>CONVERT('HF antenna lengths metric'!G5,"m","ft")</f>
        <v>89.823840769903754</v>
      </c>
      <c r="N5" s="38">
        <f t="shared" ref="N5:N25" si="2">ROUNDDOWN(M5,0)</f>
        <v>89</v>
      </c>
      <c r="O5" s="39">
        <f t="shared" ref="O5:O25" si="3">MOD(ROUNDDOWN(M5,2),1)*12</f>
        <v>9.8399999999999181</v>
      </c>
      <c r="P5" s="8" t="str">
        <f t="shared" ref="P5:P25" si="4">ROUNDUP(N5,0)&amp;"' "&amp;TEXT(O5,"0 #/#")&amp;CHAR(34)</f>
        <v>89' 9 5/6"</v>
      </c>
      <c r="Q5" s="8">
        <f>CONVERT('HF antenna lengths metric'!H5,"m","ft")</f>
        <v>110.4833241469816</v>
      </c>
      <c r="R5" s="38">
        <f t="shared" ref="R5:R25" si="5">ROUNDDOWN(Q5,0)</f>
        <v>110</v>
      </c>
      <c r="S5" s="39">
        <f t="shared" ref="S5:S25" si="6">MOD(ROUNDDOWN(Q5,2),1)*12</f>
        <v>5.7600000000000477</v>
      </c>
      <c r="T5" s="9" t="str">
        <f t="shared" ref="T5:T25" si="7">ROUNDUP(R5,0)&amp;"' "&amp;TEXT(S5,"0 #/#")&amp;CHAR(34)</f>
        <v>110' 5 3/4"</v>
      </c>
      <c r="U5" s="12">
        <f>CONVERT('HF antenna lengths metric'!I5,"m","ft")</f>
        <v>202.10364173228348</v>
      </c>
      <c r="V5" s="26">
        <f t="shared" ref="V5:V25" si="8">ROUNDDOWN(U5,0)</f>
        <v>202</v>
      </c>
      <c r="W5" s="25">
        <f t="shared" ref="W5:W25" si="9">MOD(ROUNDDOWN(U5,2),1)*12</f>
        <v>1.1999999999999318</v>
      </c>
      <c r="X5" s="12" t="str">
        <f t="shared" ref="X5:X25" si="10">ROUNDUP(V5,0)&amp;"' "&amp;TEXT(W5,"0 #/#")&amp;CHAR(34)</f>
        <v>202' 1 1/5"</v>
      </c>
      <c r="Y5" s="8">
        <f>CONVERT('HF antenna lengths metric'!J5,"m","ft")</f>
        <v>191.99845964566924</v>
      </c>
      <c r="Z5" s="38">
        <f t="shared" ref="Z5:Z25" si="11">ROUNDDOWN(Y5,0)</f>
        <v>191</v>
      </c>
      <c r="AA5" s="39">
        <f t="shared" ref="AA5:AA25" si="12">MOD(ROUNDDOWN(Y5,2),1)*12</f>
        <v>11.880000000000109</v>
      </c>
      <c r="AB5" s="8" t="str">
        <f t="shared" ref="AB5:AB25" si="13">ROUNDUP(Z5,0)&amp;"' "&amp;TEXT(AA5,"0 #/#")&amp;CHAR(34)</f>
        <v>191' 11 7/8"</v>
      </c>
      <c r="AC5" s="8">
        <f>CONVERT('HF antenna lengths metric'!K5,"m","ft")</f>
        <v>134.73576115485565</v>
      </c>
      <c r="AD5" s="38">
        <f t="shared" ref="AD5:AD25" si="14">ROUNDDOWN(AC5,0)</f>
        <v>134</v>
      </c>
      <c r="AE5" s="39">
        <f t="shared" ref="AE5:AE25" si="15">MOD(ROUNDDOWN(AC5,2),1)*12</f>
        <v>8.7599999999998772</v>
      </c>
      <c r="AF5" s="9" t="str">
        <f t="shared" ref="AF5:AF25" si="16">ROUNDUP(AD5,0)&amp;"' "&amp;TEXT(AE5,"0 #/#")&amp;CHAR(34)</f>
        <v>134' 8 3/4"</v>
      </c>
      <c r="AG5" s="12">
        <f>CONVERT('HF antenna lengths metric'!L5,"m","ft")</f>
        <v>269.4715223097113</v>
      </c>
      <c r="AH5" s="26">
        <f t="shared" ref="AH5:AH25" si="17">ROUNDDOWN(AG5,0)</f>
        <v>269</v>
      </c>
      <c r="AI5" s="25">
        <f t="shared" ref="AI5:AI25" si="18">MOD(ROUNDDOWN(AG5,2),1)*12</f>
        <v>5.6400000000003274</v>
      </c>
      <c r="AJ5" s="12" t="str">
        <f t="shared" ref="AJ5:AJ25" si="19">ROUNDUP(AH5,0)&amp;"' "&amp;TEXT(AI5,"0 #/#")&amp;CHAR(34)</f>
        <v>269' 5 2/3"</v>
      </c>
      <c r="AK5" s="8">
        <f>CONVERT('HF antenna lengths metric'!M5,"m","ft")</f>
        <v>255.99794619422568</v>
      </c>
      <c r="AL5" s="38">
        <f t="shared" ref="AL5:AL25" si="20">ROUNDDOWN(AK5,0)</f>
        <v>255</v>
      </c>
      <c r="AM5" s="39">
        <f t="shared" ref="AM5:AM25" si="21">MOD(ROUNDDOWN(AK5,2),1)*12</f>
        <v>11.880000000000109</v>
      </c>
      <c r="AN5" s="8" t="str">
        <f t="shared" ref="AN5:AN25" si="22">ROUNDUP(AL5,0)&amp;"' "&amp;TEXT(AM5,"0 #/#")&amp;CHAR(34)</f>
        <v>255' 11 7/8"</v>
      </c>
      <c r="AO5" s="8">
        <f>CONVERT('HF antenna lengths metric'!N5,"m","ft")</f>
        <v>179.64768153980751</v>
      </c>
      <c r="AP5" s="38">
        <f t="shared" ref="AP5:AP25" si="23">ROUNDDOWN(AO5,0)</f>
        <v>179</v>
      </c>
      <c r="AQ5" s="39">
        <f t="shared" ref="AQ5:AQ25" si="24">MOD(ROUNDDOWN(AO5,2),1)*12</f>
        <v>7.6799999999998363</v>
      </c>
      <c r="AR5" s="9" t="str">
        <f t="shared" ref="AR5:AR25" si="25">ROUNDUP(AP5,0)&amp;"' "&amp;TEXT(AQ5,"0 #/#")&amp;CHAR(34)</f>
        <v>179' 7 2/3"</v>
      </c>
      <c r="AS5" s="12">
        <f>CONVERT('HF antenna lengths metric'!O5,"m","ft")</f>
        <v>538.94304461942261</v>
      </c>
      <c r="AT5" s="26">
        <f t="shared" ref="AT5:AT25" si="26">ROUNDDOWN(AS5,0)</f>
        <v>538</v>
      </c>
      <c r="AU5" s="25">
        <f t="shared" ref="AU5:AU25" si="27">MOD(ROUNDDOWN(AS5,2),1)*12</f>
        <v>11.280000000000655</v>
      </c>
      <c r="AV5" s="12" t="str">
        <f t="shared" ref="AV5:AV25" si="28">ROUNDUP(AT5,0)&amp;"' "&amp;TEXT(AU5,"0 #/#")&amp;CHAR(34)</f>
        <v>538' 11 2/7"</v>
      </c>
      <c r="AW5" s="8">
        <f>CONVERT('HF antenna lengths metric'!P5,"m","ft")</f>
        <v>511.99589238845135</v>
      </c>
      <c r="AX5" s="38">
        <f t="shared" ref="AX5:AX25" si="29">ROUNDDOWN(AW5,0)</f>
        <v>511</v>
      </c>
      <c r="AY5" s="39">
        <f t="shared" ref="AY5:AY25" si="30">MOD(ROUNDDOWN(AW5,2),1)*12</f>
        <v>11.880000000000109</v>
      </c>
      <c r="AZ5" s="8" t="str">
        <f t="shared" ref="AZ5:AZ25" si="31">ROUNDUP(AX5,0)&amp;"' "&amp;TEXT(AY5,"0 #/#")&amp;CHAR(34)</f>
        <v>511' 11 7/8"</v>
      </c>
      <c r="BA5" s="8">
        <f>CONVERT('HF antenna lengths metric'!Q5,"m","ft")</f>
        <v>592.83734908136478</v>
      </c>
      <c r="BB5" s="38">
        <f t="shared" ref="BB5:BB25" si="32">ROUNDDOWN(BA5,0)</f>
        <v>592</v>
      </c>
      <c r="BC5" s="39">
        <f t="shared" ref="BC5:BC25" si="33">MOD(ROUNDDOWN(BA5,2),1)*12</f>
        <v>9.9600000000004911</v>
      </c>
      <c r="BD5" s="8" t="str">
        <f t="shared" ref="BD5:BD25" si="34">ROUNDUP(BB5,0)&amp;"' "&amp;TEXT(BC5,"0 #/#")&amp;CHAR(34)</f>
        <v>592' 10"</v>
      </c>
      <c r="BE5" s="8">
        <f>CONVERT('HF antenna lengths metric'!R5,"m","ft")</f>
        <v>359.29536307961502</v>
      </c>
      <c r="BF5" s="38">
        <f t="shared" ref="BF5:BF25" si="35">ROUNDDOWN(BE5,0)</f>
        <v>359</v>
      </c>
      <c r="BG5" s="39">
        <f t="shared" ref="BG5:BG25" si="36">MOD(ROUNDDOWN(BE5,2),1)*12</f>
        <v>3.4800000000002456</v>
      </c>
      <c r="BH5" s="9" t="str">
        <f t="shared" ref="BH5:BH25" si="37">ROUNDUP(BF5,0)&amp;"' "&amp;TEXT(BG5,"0 #/#")&amp;CHAR(34)</f>
        <v>359' 3 1/2"</v>
      </c>
    </row>
    <row r="6" spans="2:60" ht="22.5" customHeight="1" x14ac:dyDescent="0.2">
      <c r="B6" s="82"/>
      <c r="C6" s="27"/>
      <c r="D6" s="28">
        <v>1.85</v>
      </c>
      <c r="E6" s="29">
        <f>CONVERT('HF antenna lengths metric'!E6,"m","ft")</f>
        <v>132.91500762573597</v>
      </c>
      <c r="F6" s="30">
        <f t="shared" ref="F6:F25" si="38">ROUNDDOWN(E6,0)</f>
        <v>132</v>
      </c>
      <c r="G6" s="31">
        <f t="shared" ref="G6:G25" si="39">MOD(ROUNDDOWN(E6,2),1)*12</f>
        <v>10.919999999999959</v>
      </c>
      <c r="H6" s="29" t="str">
        <f t="shared" ref="H6:H25" si="40">ROUNDUP(F6,0)&amp;"' "&amp;TEXT(G6,"0 #/#")&amp;CHAR(34)</f>
        <v>132' 11"</v>
      </c>
      <c r="I6" s="40">
        <f>CONVERT('HF antenna lengths metric'!F6,"m","ft")</f>
        <v>126.26925724444915</v>
      </c>
      <c r="J6" s="41">
        <f t="shared" ref="J6:J25" si="41">ROUNDDOWN(I6,0)</f>
        <v>126</v>
      </c>
      <c r="K6" s="42">
        <f t="shared" ref="K6:K25" si="42">MOD(ROUNDDOWN(I6,2),1)*12</f>
        <v>3.1200000000000614</v>
      </c>
      <c r="L6" s="40" t="str">
        <f t="shared" si="1"/>
        <v>126' 3 1/8"</v>
      </c>
      <c r="M6" s="40">
        <f>CONVERT('HF antenna lengths metric'!G6,"m","ft")</f>
        <v>88.610005083823978</v>
      </c>
      <c r="N6" s="41">
        <f t="shared" si="2"/>
        <v>88</v>
      </c>
      <c r="O6" s="42">
        <f t="shared" si="3"/>
        <v>7.3199999999999932</v>
      </c>
      <c r="P6" s="40" t="str">
        <f t="shared" si="4"/>
        <v>88' 7 1/3"</v>
      </c>
      <c r="Q6" s="40">
        <f>CONVERT('HF antenna lengths metric'!H6,"m","ft")</f>
        <v>108.99030625310348</v>
      </c>
      <c r="R6" s="41">
        <f t="shared" si="5"/>
        <v>108</v>
      </c>
      <c r="S6" s="42">
        <f t="shared" si="6"/>
        <v>11.879999999999939</v>
      </c>
      <c r="T6" s="43" t="str">
        <f t="shared" si="7"/>
        <v>108' 11 7/8"</v>
      </c>
      <c r="U6" s="29">
        <f>CONVERT('HF antenna lengths metric'!I6,"m","ft")</f>
        <v>199.37251143860396</v>
      </c>
      <c r="V6" s="30">
        <f t="shared" si="8"/>
        <v>199</v>
      </c>
      <c r="W6" s="31">
        <f t="shared" si="9"/>
        <v>4.4400000000000546</v>
      </c>
      <c r="X6" s="29" t="str">
        <f t="shared" si="10"/>
        <v>199' 4 4/9"</v>
      </c>
      <c r="Y6" s="8">
        <f>CONVERT('HF antenna lengths metric'!J6,"m","ft")</f>
        <v>189.40388586667376</v>
      </c>
      <c r="Z6" s="41">
        <f t="shared" si="11"/>
        <v>189</v>
      </c>
      <c r="AA6" s="42">
        <f t="shared" si="12"/>
        <v>4.8000000000000682</v>
      </c>
      <c r="AB6" s="40" t="str">
        <f t="shared" si="13"/>
        <v>189' 4 4/5"</v>
      </c>
      <c r="AC6" s="8">
        <f>CONVERT('HF antenna lengths metric'!K6,"m","ft")</f>
        <v>132.91500762573597</v>
      </c>
      <c r="AD6" s="41">
        <f t="shared" si="14"/>
        <v>132</v>
      </c>
      <c r="AE6" s="42">
        <f t="shared" si="15"/>
        <v>10.919999999999959</v>
      </c>
      <c r="AF6" s="43" t="str">
        <f t="shared" si="16"/>
        <v>132' 11"</v>
      </c>
      <c r="AG6" s="29">
        <f>CONVERT('HF antenna lengths metric'!L6,"m","ft")</f>
        <v>265.83001525147193</v>
      </c>
      <c r="AH6" s="30">
        <f t="shared" si="17"/>
        <v>265</v>
      </c>
      <c r="AI6" s="31">
        <f t="shared" si="18"/>
        <v>9.959999999999809</v>
      </c>
      <c r="AJ6" s="29" t="str">
        <f t="shared" si="19"/>
        <v>265' 10"</v>
      </c>
      <c r="AK6" s="40">
        <f>CONVERT('HF antenna lengths metric'!M6,"m","ft")</f>
        <v>252.5385144888983</v>
      </c>
      <c r="AL6" s="41">
        <f t="shared" si="20"/>
        <v>252</v>
      </c>
      <c r="AM6" s="42">
        <f t="shared" si="21"/>
        <v>6.3600000000000136</v>
      </c>
      <c r="AN6" s="40" t="str">
        <f t="shared" si="22"/>
        <v>252' 6 1/3"</v>
      </c>
      <c r="AO6" s="40">
        <f>CONVERT('HF antenna lengths metric'!N6,"m","ft")</f>
        <v>177.22001016764796</v>
      </c>
      <c r="AP6" s="41">
        <f t="shared" si="23"/>
        <v>177</v>
      </c>
      <c r="AQ6" s="42">
        <f t="shared" si="24"/>
        <v>2.6399999999999864</v>
      </c>
      <c r="AR6" s="43" t="str">
        <f t="shared" si="25"/>
        <v>177' 2 2/3"</v>
      </c>
      <c r="AS6" s="29">
        <f>CONVERT('HF antenna lengths metric'!O6,"m","ft")</f>
        <v>531.66003050294387</v>
      </c>
      <c r="AT6" s="30">
        <f t="shared" si="26"/>
        <v>531</v>
      </c>
      <c r="AU6" s="31">
        <f t="shared" si="27"/>
        <v>7.919999999999618</v>
      </c>
      <c r="AV6" s="29" t="str">
        <f t="shared" si="28"/>
        <v>531' 8"</v>
      </c>
      <c r="AW6" s="40">
        <f>CONVERT('HF antenna lengths metric'!P6,"m","ft")</f>
        <v>505.0770289777966</v>
      </c>
      <c r="AX6" s="41">
        <f t="shared" si="29"/>
        <v>505</v>
      </c>
      <c r="AY6" s="42">
        <f t="shared" si="30"/>
        <v>0.83999999999991815</v>
      </c>
      <c r="AZ6" s="40" t="str">
        <f t="shared" si="31"/>
        <v>505' 0 5/6"</v>
      </c>
      <c r="BA6" s="40">
        <f>CONVERT('HF antenna lengths metric'!Q6,"m","ft")</f>
        <v>584.82603355323829</v>
      </c>
      <c r="BB6" s="41">
        <f t="shared" si="32"/>
        <v>584</v>
      </c>
      <c r="BC6" s="42">
        <f t="shared" si="33"/>
        <v>9.8400000000006003</v>
      </c>
      <c r="BD6" s="40" t="str">
        <f t="shared" si="34"/>
        <v>584' 9 5/6"</v>
      </c>
      <c r="BE6" s="8">
        <f>CONVERT('HF antenna lengths metric'!R6,"m","ft")</f>
        <v>354.44002033529591</v>
      </c>
      <c r="BF6" s="41">
        <f t="shared" si="35"/>
        <v>354</v>
      </c>
      <c r="BG6" s="42">
        <f t="shared" si="36"/>
        <v>5.2799999999999727</v>
      </c>
      <c r="BH6" s="43" t="str">
        <f t="shared" si="37"/>
        <v>354' 5 2/7"</v>
      </c>
    </row>
    <row r="7" spans="2:60" ht="22.5" customHeight="1" x14ac:dyDescent="0.2">
      <c r="B7" s="81" t="s">
        <v>3</v>
      </c>
      <c r="C7" s="15">
        <v>3.52</v>
      </c>
      <c r="D7" s="7"/>
      <c r="E7" s="12">
        <f>CONVERT('HF antenna lengths metric'!E7,"m","ft")</f>
        <v>69.855898894207826</v>
      </c>
      <c r="F7" s="26">
        <f t="shared" si="38"/>
        <v>69</v>
      </c>
      <c r="G7" s="25">
        <f t="shared" si="39"/>
        <v>10.199999999999932</v>
      </c>
      <c r="H7" s="12" t="str">
        <f t="shared" si="40"/>
        <v>69' 10 1/5"</v>
      </c>
      <c r="I7" s="8">
        <f>CONVERT('HF antenna lengths metric'!F7,"m","ft")</f>
        <v>66.363103949497429</v>
      </c>
      <c r="J7" s="38">
        <f t="shared" si="41"/>
        <v>66</v>
      </c>
      <c r="K7" s="39">
        <f t="shared" si="42"/>
        <v>4.3199999999999932</v>
      </c>
      <c r="L7" s="8" t="str">
        <f t="shared" si="1"/>
        <v>66' 4 1/3"</v>
      </c>
      <c r="M7" s="8">
        <f>CONVERT('HF antenna lengths metric'!G7,"m","ft")</f>
        <v>46.570599262805217</v>
      </c>
      <c r="N7" s="38">
        <f t="shared" si="2"/>
        <v>46</v>
      </c>
      <c r="O7" s="39">
        <f t="shared" si="3"/>
        <v>6.8400000000000034</v>
      </c>
      <c r="P7" s="8" t="str">
        <f t="shared" si="4"/>
        <v>46' 6 5/6"</v>
      </c>
      <c r="Q7" s="8">
        <f>CONVERT('HF antenna lengths metric'!H7,"m","ft")</f>
        <v>57.281837093250402</v>
      </c>
      <c r="R7" s="38">
        <f t="shared" si="5"/>
        <v>57</v>
      </c>
      <c r="S7" s="39">
        <f t="shared" si="6"/>
        <v>3.3600000000000136</v>
      </c>
      <c r="T7" s="9" t="str">
        <f t="shared" si="7"/>
        <v>57' 3 1/3"</v>
      </c>
      <c r="U7" s="12">
        <f>CONVERT('HF antenna lengths metric'!I7,"m","ft")</f>
        <v>104.78384834131174</v>
      </c>
      <c r="V7" s="26">
        <f t="shared" si="8"/>
        <v>104</v>
      </c>
      <c r="W7" s="25">
        <f t="shared" si="9"/>
        <v>9.3600000000000136</v>
      </c>
      <c r="X7" s="12" t="str">
        <f t="shared" si="10"/>
        <v>104' 9 1/3"</v>
      </c>
      <c r="Y7" s="8">
        <f>CONVERT('HF antenna lengths metric'!J7,"m","ft")</f>
        <v>99.544655924246143</v>
      </c>
      <c r="Z7" s="38">
        <f t="shared" si="11"/>
        <v>99</v>
      </c>
      <c r="AA7" s="39">
        <f t="shared" si="12"/>
        <v>6.480000000000075</v>
      </c>
      <c r="AB7" s="8" t="str">
        <f t="shared" si="13"/>
        <v>99' 6 1/2"</v>
      </c>
      <c r="AC7" s="8">
        <f>CONVERT('HF antenna lengths metric'!K7,"m","ft")</f>
        <v>69.855898894207826</v>
      </c>
      <c r="AD7" s="38">
        <f t="shared" si="14"/>
        <v>69</v>
      </c>
      <c r="AE7" s="39">
        <f t="shared" si="15"/>
        <v>10.199999999999932</v>
      </c>
      <c r="AF7" s="9" t="str">
        <f t="shared" si="16"/>
        <v>69' 10 1/5"</v>
      </c>
      <c r="AG7" s="12">
        <f>CONVERT('HF antenna lengths metric'!L7,"m","ft")</f>
        <v>139.71179778841565</v>
      </c>
      <c r="AH7" s="26">
        <f t="shared" si="17"/>
        <v>139</v>
      </c>
      <c r="AI7" s="25">
        <f t="shared" si="18"/>
        <v>8.5200000000000955</v>
      </c>
      <c r="AJ7" s="12" t="str">
        <f t="shared" si="19"/>
        <v>139' 8 1/2"</v>
      </c>
      <c r="AK7" s="8">
        <f>CONVERT('HF antenna lengths metric'!M7,"m","ft")</f>
        <v>132.72620789899486</v>
      </c>
      <c r="AL7" s="38">
        <f t="shared" si="20"/>
        <v>132</v>
      </c>
      <c r="AM7" s="39">
        <f t="shared" si="21"/>
        <v>8.6399999999999864</v>
      </c>
      <c r="AN7" s="8" t="str">
        <f t="shared" si="22"/>
        <v>132' 8 2/3"</v>
      </c>
      <c r="AO7" s="8">
        <f>CONVERT('HF antenna lengths metric'!N7,"m","ft")</f>
        <v>93.141198525610434</v>
      </c>
      <c r="AP7" s="38">
        <f t="shared" si="23"/>
        <v>93</v>
      </c>
      <c r="AQ7" s="39">
        <f t="shared" si="24"/>
        <v>1.6800000000000068</v>
      </c>
      <c r="AR7" s="9" t="str">
        <f t="shared" si="25"/>
        <v>93' 1 2/3"</v>
      </c>
      <c r="AS7" s="12">
        <f>CONVERT('HF antenna lengths metric'!O7,"m","ft")</f>
        <v>279.4235955768313</v>
      </c>
      <c r="AT7" s="26">
        <f t="shared" si="26"/>
        <v>279</v>
      </c>
      <c r="AU7" s="25">
        <f t="shared" si="27"/>
        <v>5.040000000000191</v>
      </c>
      <c r="AV7" s="12" t="str">
        <f t="shared" si="28"/>
        <v>279' 5"</v>
      </c>
      <c r="AW7" s="8">
        <f>CONVERT('HF antenna lengths metric'!P7,"m","ft")</f>
        <v>265.45241579798972</v>
      </c>
      <c r="AX7" s="38">
        <f t="shared" si="29"/>
        <v>265</v>
      </c>
      <c r="AY7" s="39">
        <f t="shared" si="30"/>
        <v>5.3999999999998636</v>
      </c>
      <c r="AZ7" s="8" t="str">
        <f t="shared" si="31"/>
        <v>265' 5 2/5"</v>
      </c>
      <c r="BA7" s="8">
        <f>CONVERT('HF antenna lengths metric'!Q7,"m","ft")</f>
        <v>307.36595513451448</v>
      </c>
      <c r="BB7" s="38">
        <f t="shared" si="32"/>
        <v>307</v>
      </c>
      <c r="BC7" s="39">
        <f t="shared" si="33"/>
        <v>4.3200000000001637</v>
      </c>
      <c r="BD7" s="8" t="str">
        <f t="shared" si="34"/>
        <v>307' 4 1/3"</v>
      </c>
      <c r="BE7" s="8">
        <f>CONVERT('HF antenna lengths metric'!R7,"m","ft")</f>
        <v>186.28239705122087</v>
      </c>
      <c r="BF7" s="38">
        <f t="shared" si="35"/>
        <v>186</v>
      </c>
      <c r="BG7" s="39">
        <f t="shared" si="36"/>
        <v>3.3600000000000136</v>
      </c>
      <c r="BH7" s="9" t="str">
        <f t="shared" si="37"/>
        <v>186' 3 1/3"</v>
      </c>
    </row>
    <row r="8" spans="2:60" ht="22.5" customHeight="1" x14ac:dyDescent="0.2">
      <c r="B8" s="82"/>
      <c r="C8" s="27"/>
      <c r="D8" s="28">
        <v>3.8</v>
      </c>
      <c r="E8" s="29">
        <f>CONVERT('HF antenna lengths metric'!E8,"m","ft")</f>
        <v>64.708622133581983</v>
      </c>
      <c r="F8" s="30">
        <f t="shared" si="38"/>
        <v>64</v>
      </c>
      <c r="G8" s="31">
        <f t="shared" si="39"/>
        <v>8.4000000000000341</v>
      </c>
      <c r="H8" s="29" t="str">
        <f>ROUNDUP(F8,0)&amp;"' "&amp;TEXT(G8,"0 #/#")&amp;CHAR(34)</f>
        <v>64' 8 2/5"</v>
      </c>
      <c r="I8" s="40">
        <f>CONVERT('HF antenna lengths metric'!F8,"m","ft")</f>
        <v>61.473191026902875</v>
      </c>
      <c r="J8" s="41">
        <f t="shared" si="41"/>
        <v>61</v>
      </c>
      <c r="K8" s="42">
        <f t="shared" si="42"/>
        <v>5.6399999999999864</v>
      </c>
      <c r="L8" s="40" t="str">
        <f t="shared" si="1"/>
        <v>61' 5 2/3"</v>
      </c>
      <c r="M8" s="40">
        <f>CONVERT('HF antenna lengths metric'!G8,"m","ft")</f>
        <v>43.139081422387989</v>
      </c>
      <c r="N8" s="41">
        <f t="shared" si="2"/>
        <v>43</v>
      </c>
      <c r="O8" s="42">
        <f t="shared" si="3"/>
        <v>1.5600000000000307</v>
      </c>
      <c r="P8" s="40" t="str">
        <f t="shared" si="4"/>
        <v>43' 1 5/9"</v>
      </c>
      <c r="Q8" s="40">
        <f>CONVERT('HF antenna lengths metric'!H8,"m","ft")</f>
        <v>53.061070149537223</v>
      </c>
      <c r="R8" s="41">
        <f t="shared" si="5"/>
        <v>53</v>
      </c>
      <c r="S8" s="42">
        <f t="shared" si="6"/>
        <v>0.72000000000002728</v>
      </c>
      <c r="T8" s="43" t="str">
        <f t="shared" si="7"/>
        <v>53' 0 5/7"</v>
      </c>
      <c r="U8" s="29">
        <f>CONVERT('HF antenna lengths metric'!I8,"m","ft")</f>
        <v>97.062933200372967</v>
      </c>
      <c r="V8" s="30">
        <f t="shared" si="8"/>
        <v>97</v>
      </c>
      <c r="W8" s="31">
        <f t="shared" si="9"/>
        <v>0.72000000000002728</v>
      </c>
      <c r="X8" s="29" t="str">
        <f t="shared" si="10"/>
        <v>97' 0 5/7"</v>
      </c>
      <c r="Y8" s="8">
        <f>CONVERT('HF antenna lengths metric'!J8,"m","ft")</f>
        <v>92.20978654035433</v>
      </c>
      <c r="Z8" s="41">
        <f t="shared" si="11"/>
        <v>92</v>
      </c>
      <c r="AA8" s="42">
        <f t="shared" si="12"/>
        <v>2.4000000000000341</v>
      </c>
      <c r="AB8" s="40" t="str">
        <f t="shared" si="13"/>
        <v>92' 2 2/5"</v>
      </c>
      <c r="AC8" s="8">
        <f>CONVERT('HF antenna lengths metric'!K8,"m","ft")</f>
        <v>64.708622133581983</v>
      </c>
      <c r="AD8" s="41">
        <f t="shared" si="14"/>
        <v>64</v>
      </c>
      <c r="AE8" s="42">
        <f t="shared" si="15"/>
        <v>8.4000000000000341</v>
      </c>
      <c r="AF8" s="43" t="str">
        <f t="shared" si="16"/>
        <v>64' 8 2/5"</v>
      </c>
      <c r="AG8" s="29">
        <f>CONVERT('HF antenna lengths metric'!L8,"m","ft")</f>
        <v>129.41724426716397</v>
      </c>
      <c r="AH8" s="30">
        <f t="shared" si="17"/>
        <v>129</v>
      </c>
      <c r="AI8" s="31">
        <f t="shared" si="18"/>
        <v>4.9199999999999591</v>
      </c>
      <c r="AJ8" s="29" t="str">
        <f t="shared" si="19"/>
        <v>129' 5"</v>
      </c>
      <c r="AK8" s="40">
        <f>CONVERT('HF antenna lengths metric'!M8,"m","ft")</f>
        <v>122.94638205380575</v>
      </c>
      <c r="AL8" s="41">
        <f t="shared" si="20"/>
        <v>122</v>
      </c>
      <c r="AM8" s="42">
        <f t="shared" si="21"/>
        <v>11.279999999999973</v>
      </c>
      <c r="AN8" s="40" t="str">
        <f t="shared" si="22"/>
        <v>122' 11 2/7"</v>
      </c>
      <c r="AO8" s="40">
        <f>CONVERT('HF antenna lengths metric'!N8,"m","ft")</f>
        <v>86.278162844775977</v>
      </c>
      <c r="AP8" s="41">
        <f t="shared" si="23"/>
        <v>86</v>
      </c>
      <c r="AQ8" s="42">
        <f t="shared" si="24"/>
        <v>3.2399999999999523</v>
      </c>
      <c r="AR8" s="43" t="str">
        <f t="shared" si="25"/>
        <v>86' 3 1/4"</v>
      </c>
      <c r="AS8" s="29">
        <f>CONVERT('HF antenna lengths metric'!O8,"m","ft")</f>
        <v>258.83448853432793</v>
      </c>
      <c r="AT8" s="30">
        <f t="shared" si="26"/>
        <v>258</v>
      </c>
      <c r="AU8" s="31">
        <f t="shared" si="27"/>
        <v>9.959999999999809</v>
      </c>
      <c r="AV8" s="29" t="str">
        <f t="shared" si="28"/>
        <v>258' 10"</v>
      </c>
      <c r="AW8" s="40">
        <f>CONVERT('HF antenna lengths metric'!P8,"m","ft")</f>
        <v>245.8927641076115</v>
      </c>
      <c r="AX8" s="41">
        <f t="shared" si="29"/>
        <v>245</v>
      </c>
      <c r="AY8" s="42">
        <f t="shared" si="30"/>
        <v>10.679999999999836</v>
      </c>
      <c r="AZ8" s="40" t="str">
        <f t="shared" si="31"/>
        <v>245' 10 2/3"</v>
      </c>
      <c r="BA8" s="40">
        <f>CONVERT('HF antenna lengths metric'!Q8,"m","ft")</f>
        <v>284.71793738776074</v>
      </c>
      <c r="BB8" s="41">
        <f t="shared" si="32"/>
        <v>284</v>
      </c>
      <c r="BC8" s="42">
        <f t="shared" si="33"/>
        <v>8.5199999999997544</v>
      </c>
      <c r="BD8" s="40" t="str">
        <f t="shared" si="34"/>
        <v>284' 8 1/2"</v>
      </c>
      <c r="BE8" s="8">
        <f>CONVERT('HF antenna lengths metric'!R8,"m","ft")</f>
        <v>172.55632568955195</v>
      </c>
      <c r="BF8" s="41">
        <f t="shared" si="35"/>
        <v>172</v>
      </c>
      <c r="BG8" s="42">
        <f t="shared" si="36"/>
        <v>6.6000000000001364</v>
      </c>
      <c r="BH8" s="43" t="str">
        <f t="shared" si="37"/>
        <v>172' 6 3/5"</v>
      </c>
    </row>
    <row r="9" spans="2:60" ht="22.5" customHeight="1" x14ac:dyDescent="0.2">
      <c r="B9" s="95" t="s">
        <v>41</v>
      </c>
      <c r="C9" s="93">
        <v>5.3570000000000002</v>
      </c>
      <c r="D9" s="94"/>
      <c r="E9" s="67">
        <f>CONVERT('HF antenna lengths metric'!E9,"m","ft")</f>
        <v>45.901206665598572</v>
      </c>
      <c r="F9" s="68">
        <f>E9*0.95</f>
        <v>43.606146332318644</v>
      </c>
      <c r="G9" s="68">
        <f t="shared" ref="G9" si="43">E9*2/3</f>
        <v>30.600804443732383</v>
      </c>
      <c r="H9" s="67" t="str">
        <f t="shared" ref="H9" si="44">ROUNDUP(F9,0)&amp;"' "&amp;TEXT(G9,"0 #/#")&amp;CHAR(34)</f>
        <v>44' 30 3/5"</v>
      </c>
      <c r="I9" s="68">
        <f>CONVERT('HF antenna lengths metric'!F9,"m","ft")</f>
        <v>43.606146332318637</v>
      </c>
      <c r="J9" s="69">
        <f t="shared" si="41"/>
        <v>43</v>
      </c>
      <c r="K9" s="70">
        <f t="shared" si="42"/>
        <v>7.2000000000000171</v>
      </c>
      <c r="L9" s="68" t="str">
        <f t="shared" si="1"/>
        <v>43' 7 1/5"</v>
      </c>
      <c r="M9" s="68">
        <f>CONVERT('HF antenna lengths metric'!G9,"m","ft")</f>
        <v>30.600804443732386</v>
      </c>
      <c r="N9" s="69">
        <f t="shared" si="2"/>
        <v>30</v>
      </c>
      <c r="O9" s="70">
        <f t="shared" si="3"/>
        <v>7.2000000000000171</v>
      </c>
      <c r="P9" s="68" t="str">
        <f t="shared" si="4"/>
        <v>30' 7 1/5"</v>
      </c>
      <c r="Q9" s="68">
        <f>CONVERT('HF antenna lengths metric'!H9,"m","ft")</f>
        <v>37.638989465790829</v>
      </c>
      <c r="R9" s="69">
        <f t="shared" si="5"/>
        <v>37</v>
      </c>
      <c r="S9" s="70">
        <f t="shared" si="6"/>
        <v>7.5600000000000307</v>
      </c>
      <c r="T9" s="71" t="str">
        <f t="shared" si="7"/>
        <v>37' 7 5/9"</v>
      </c>
      <c r="U9" s="12">
        <f>CONVERT('HF antenna lengths metric'!I9,"m","ft")</f>
        <v>68.851809998397854</v>
      </c>
      <c r="V9" s="72">
        <f t="shared" si="8"/>
        <v>68</v>
      </c>
      <c r="W9" s="73">
        <f t="shared" si="9"/>
        <v>10.199999999999932</v>
      </c>
      <c r="X9" s="67" t="str">
        <f t="shared" si="10"/>
        <v>68' 10 1/5"</v>
      </c>
      <c r="Y9" s="8">
        <f>CONVERT('HF antenna lengths metric'!J9,"m","ft")</f>
        <v>65.409219498477952</v>
      </c>
      <c r="Z9" s="69">
        <f t="shared" si="11"/>
        <v>65</v>
      </c>
      <c r="AA9" s="70">
        <f t="shared" si="12"/>
        <v>4.8000000000000682</v>
      </c>
      <c r="AB9" s="68" t="str">
        <f t="shared" si="13"/>
        <v>65' 4 4/5"</v>
      </c>
      <c r="AC9" s="8">
        <f>CONVERT('HF antenna lengths metric'!K9,"m","ft")</f>
        <v>45.901206665598572</v>
      </c>
      <c r="AD9" s="69">
        <f t="shared" si="14"/>
        <v>45</v>
      </c>
      <c r="AE9" s="70">
        <f t="shared" si="15"/>
        <v>10.799999999999983</v>
      </c>
      <c r="AF9" s="71" t="str">
        <f t="shared" si="16"/>
        <v>45' 10 4/5"</v>
      </c>
      <c r="AG9" s="67">
        <f>CONVERT('HF antenna lengths metric'!L9,"m","ft")</f>
        <v>91.802413331197144</v>
      </c>
      <c r="AH9" s="72">
        <f t="shared" ref="AH9" si="45">ROUNDDOWN(AG9,0)</f>
        <v>91</v>
      </c>
      <c r="AI9" s="73">
        <f t="shared" ref="AI9" si="46">MOD(ROUNDDOWN(AG9,2),1)*12</f>
        <v>9.5999999999999659</v>
      </c>
      <c r="AJ9" s="67" t="str">
        <f t="shared" ref="AJ9" si="47">ROUNDUP(AH9,0)&amp;"' "&amp;TEXT(AI9,"0 #/#")&amp;CHAR(34)</f>
        <v>91' 9 3/5"</v>
      </c>
      <c r="AK9" s="68">
        <f>CONVERT('HF antenna lengths metric'!M9,"m","ft")</f>
        <v>87.212292664637275</v>
      </c>
      <c r="AL9" s="69">
        <f t="shared" ref="AL9" si="48">ROUNDDOWN(AK9,0)</f>
        <v>87</v>
      </c>
      <c r="AM9" s="70">
        <f t="shared" ref="AM9" si="49">MOD(ROUNDDOWN(AK9,2),1)*12</f>
        <v>2.519999999999925</v>
      </c>
      <c r="AN9" s="68" t="str">
        <f t="shared" ref="AN9" si="50">ROUNDUP(AL9,0)&amp;"' "&amp;TEXT(AM9,"0 #/#")&amp;CHAR(34)</f>
        <v>87' 2 1/2"</v>
      </c>
      <c r="AO9" s="68">
        <f>CONVERT('HF antenna lengths metric'!N9,"m","ft")</f>
        <v>61.201608887464772</v>
      </c>
      <c r="AP9" s="69">
        <f t="shared" ref="AP9" si="51">ROUNDDOWN(AO9,0)</f>
        <v>61</v>
      </c>
      <c r="AQ9" s="70">
        <f t="shared" ref="AQ9" si="52">MOD(ROUNDDOWN(AO9,2),1)*12</f>
        <v>2.4000000000000341</v>
      </c>
      <c r="AR9" s="71" t="str">
        <f t="shared" ref="AR9" si="53">ROUNDUP(AP9,0)&amp;"' "&amp;TEXT(AQ9,"0 #/#")&amp;CHAR(34)</f>
        <v>61' 2 2/5"</v>
      </c>
      <c r="AS9" s="67">
        <f>CONVERT('HF antenna lengths metric'!O9,"m","ft")</f>
        <v>183.60482666239429</v>
      </c>
      <c r="AT9" s="72">
        <f t="shared" ref="AT9" si="54">ROUNDDOWN(AS9,0)</f>
        <v>183</v>
      </c>
      <c r="AU9" s="73">
        <f t="shared" ref="AU9" si="55">MOD(ROUNDDOWN(AS9,2),1)*12</f>
        <v>7.1999999999999318</v>
      </c>
      <c r="AV9" s="67" t="str">
        <f t="shared" ref="AV9" si="56">ROUNDUP(AT9,0)&amp;"' "&amp;TEXT(AU9,"0 #/#")&amp;CHAR(34)</f>
        <v>183' 7 1/5"</v>
      </c>
      <c r="AW9" s="68">
        <f>CONVERT('HF antenna lengths metric'!P9,"m","ft")</f>
        <v>174.42458532927455</v>
      </c>
      <c r="AX9" s="69">
        <f t="shared" ref="AX9" si="57">ROUNDDOWN(AW9,0)</f>
        <v>174</v>
      </c>
      <c r="AY9" s="70">
        <f t="shared" ref="AY9" si="58">MOD(ROUNDDOWN(AW9,2),1)*12</f>
        <v>5.0399999999998499</v>
      </c>
      <c r="AZ9" s="68" t="str">
        <f t="shared" ref="AZ9" si="59">ROUNDUP(AX9,0)&amp;"' "&amp;TEXT(AY9,"0 #/#")&amp;CHAR(34)</f>
        <v>174' 5"</v>
      </c>
      <c r="BA9" s="68">
        <f>CONVERT('HF antenna lengths metric'!Q9,"m","ft")</f>
        <v>201.96530932863371</v>
      </c>
      <c r="BB9" s="69">
        <f t="shared" ref="BB9" si="60">ROUNDDOWN(BA9,0)</f>
        <v>201</v>
      </c>
      <c r="BC9" s="70">
        <f t="shared" ref="BC9" si="61">MOD(ROUNDDOWN(BA9,2),1)*12</f>
        <v>11.520000000000095</v>
      </c>
      <c r="BD9" s="68" t="str">
        <f t="shared" ref="BD9" si="62">ROUNDUP(BB9,0)&amp;"' "&amp;TEXT(BC9,"0 #/#")&amp;CHAR(34)</f>
        <v>201' 11 1/2"</v>
      </c>
      <c r="BE9" s="68">
        <f>CONVERT('HF antenna lengths metric'!R9,"m","ft")</f>
        <v>122.40321777492954</v>
      </c>
      <c r="BF9" s="69">
        <f t="shared" ref="BF9" si="63">ROUNDDOWN(BE9,0)</f>
        <v>122</v>
      </c>
      <c r="BG9" s="70">
        <f t="shared" ref="BG9" si="64">MOD(ROUNDDOWN(BE9,2),1)*12</f>
        <v>4.8000000000000682</v>
      </c>
      <c r="BH9" s="71" t="str">
        <f t="shared" ref="BH9" si="65">ROUNDUP(BF9,0)&amp;"' "&amp;TEXT(BG9,"0 #/#")&amp;CHAR(34)</f>
        <v>122' 4 4/5"</v>
      </c>
    </row>
    <row r="10" spans="2:60" ht="22.5" customHeight="1" x14ac:dyDescent="0.2">
      <c r="B10" s="96"/>
      <c r="C10" s="93">
        <v>5.3630000000000004</v>
      </c>
      <c r="D10" s="94"/>
      <c r="E10" s="67">
        <f>CONVERT('HF antenna lengths metric'!E10,"m","ft")</f>
        <v>45.849853460304217</v>
      </c>
      <c r="F10" s="68">
        <f>E10*0.95</f>
        <v>43.557360787289007</v>
      </c>
      <c r="G10" s="68">
        <f t="shared" ref="G10" si="66">E10*2/3</f>
        <v>30.566568973536146</v>
      </c>
      <c r="H10" s="67" t="str">
        <f t="shared" ref="H10" si="67">ROUNDUP(F10,0)&amp;"' "&amp;TEXT(G10,"0 #/#")&amp;CHAR(34)</f>
        <v>44' 30 4/7"</v>
      </c>
      <c r="I10" s="68">
        <f>CONVERT('HF antenna lengths metric'!F10,"m","ft")</f>
        <v>43.557360787289014</v>
      </c>
      <c r="J10" s="69">
        <f t="shared" ref="J10" si="68">ROUNDDOWN(I10,0)</f>
        <v>43</v>
      </c>
      <c r="K10" s="70">
        <f t="shared" ref="K10" si="69">MOD(ROUNDDOWN(I10,2),1)*12</f>
        <v>6.5999999999999659</v>
      </c>
      <c r="L10" s="68" t="str">
        <f t="shared" ref="L10" si="70">ROUNDUP(J10,0)&amp;"' "&amp;TEXT(K10,"0 #/#")&amp;CHAR(34)</f>
        <v>43' 6 3/5"</v>
      </c>
      <c r="M10" s="68">
        <f>CONVERT('HF antenna lengths metric'!G10,"m","ft")</f>
        <v>30.56656897353615</v>
      </c>
      <c r="N10" s="69">
        <f t="shared" ref="N10" si="71">ROUNDDOWN(M10,0)</f>
        <v>30</v>
      </c>
      <c r="O10" s="70">
        <f t="shared" ref="O10" si="72">MOD(ROUNDDOWN(M10,2),1)*12</f>
        <v>6.7199999999999847</v>
      </c>
      <c r="P10" s="68" t="str">
        <f t="shared" ref="P10" si="73">ROUNDUP(N10,0)&amp;"' "&amp;TEXT(O10,"0 #/#")&amp;CHAR(34)</f>
        <v>30' 6 5/7"</v>
      </c>
      <c r="Q10" s="68">
        <f>CONVERT('HF antenna lengths metric'!H10,"m","ft")</f>
        <v>37.596879837449464</v>
      </c>
      <c r="R10" s="69">
        <f t="shared" ref="R10" si="74">ROUNDDOWN(Q10,0)</f>
        <v>37</v>
      </c>
      <c r="S10" s="70">
        <f t="shared" ref="S10" si="75">MOD(ROUNDDOWN(Q10,2),1)*12</f>
        <v>7.0800000000000409</v>
      </c>
      <c r="T10" s="71" t="str">
        <f t="shared" ref="T10" si="76">ROUNDUP(R10,0)&amp;"' "&amp;TEXT(S10,"0 #/#")&amp;CHAR(34)</f>
        <v>37' 7"</v>
      </c>
      <c r="U10" s="29">
        <f>CONVERT('HF antenna lengths metric'!I10,"m","ft")</f>
        <v>68.77478019045634</v>
      </c>
      <c r="V10" s="72">
        <f t="shared" si="8"/>
        <v>68</v>
      </c>
      <c r="W10" s="73">
        <f t="shared" si="9"/>
        <v>9.2399999999999523</v>
      </c>
      <c r="X10" s="67" t="str">
        <f t="shared" si="10"/>
        <v>68' 9 1/4"</v>
      </c>
      <c r="Y10" s="8">
        <f>CONVERT('HF antenna lengths metric'!J10,"m","ft")</f>
        <v>65.33604118093352</v>
      </c>
      <c r="Z10" s="69">
        <f t="shared" si="11"/>
        <v>65</v>
      </c>
      <c r="AA10" s="70">
        <f t="shared" si="12"/>
        <v>3.9599999999999795</v>
      </c>
      <c r="AB10" s="68" t="str">
        <f t="shared" si="13"/>
        <v>65' 4"</v>
      </c>
      <c r="AC10" s="8">
        <f>CONVERT('HF antenna lengths metric'!K10,"m","ft")</f>
        <v>45.849853460304217</v>
      </c>
      <c r="AD10" s="69">
        <f t="shared" si="14"/>
        <v>45</v>
      </c>
      <c r="AE10" s="70">
        <f t="shared" si="15"/>
        <v>10.080000000000041</v>
      </c>
      <c r="AF10" s="71" t="str">
        <f t="shared" si="16"/>
        <v>45' 10"</v>
      </c>
      <c r="AG10" s="67">
        <f>CONVERT('HF antenna lengths metric'!L10,"m","ft")</f>
        <v>91.699706920608435</v>
      </c>
      <c r="AH10" s="72">
        <f t="shared" ref="AH10" si="77">ROUNDDOWN(AG10,0)</f>
        <v>91</v>
      </c>
      <c r="AI10" s="73">
        <f t="shared" ref="AI10" si="78">MOD(ROUNDDOWN(AG10,2),1)*12</f>
        <v>8.2799999999999727</v>
      </c>
      <c r="AJ10" s="67" t="str">
        <f t="shared" ref="AJ10" si="79">ROUNDUP(AH10,0)&amp;"' "&amp;TEXT(AI10,"0 #/#")&amp;CHAR(34)</f>
        <v>91' 8 2/7"</v>
      </c>
      <c r="AK10" s="68">
        <f>CONVERT('HF antenna lengths metric'!M10,"m","ft")</f>
        <v>87.114721574578027</v>
      </c>
      <c r="AL10" s="69">
        <f t="shared" ref="AL10" si="80">ROUNDDOWN(AK10,0)</f>
        <v>87</v>
      </c>
      <c r="AM10" s="70">
        <f t="shared" ref="AM10" si="81">MOD(ROUNDDOWN(AK10,2),1)*12</f>
        <v>1.3199999999999932</v>
      </c>
      <c r="AN10" s="68" t="str">
        <f t="shared" ref="AN10" si="82">ROUNDUP(AL10,0)&amp;"' "&amp;TEXT(AM10,"0 #/#")&amp;CHAR(34)</f>
        <v>87' 1 1/3"</v>
      </c>
      <c r="AO10" s="68">
        <f>CONVERT('HF antenna lengths metric'!N10,"m","ft")</f>
        <v>61.133137947072299</v>
      </c>
      <c r="AP10" s="69">
        <f t="shared" ref="AP10" si="83">ROUNDDOWN(AO10,0)</f>
        <v>61</v>
      </c>
      <c r="AQ10" s="70">
        <f t="shared" ref="AQ10" si="84">MOD(ROUNDDOWN(AO10,2),1)*12</f>
        <v>1.5600000000000307</v>
      </c>
      <c r="AR10" s="71" t="str">
        <f t="shared" ref="AR10" si="85">ROUNDUP(AP10,0)&amp;"' "&amp;TEXT(AQ10,"0 #/#")&amp;CHAR(34)</f>
        <v>61' 1 5/9"</v>
      </c>
      <c r="AS10" s="67">
        <f>CONVERT('HF antenna lengths metric'!O10,"m","ft")</f>
        <v>183.39941384121687</v>
      </c>
      <c r="AT10" s="72">
        <f t="shared" ref="AT10" si="86">ROUNDDOWN(AS10,0)</f>
        <v>183</v>
      </c>
      <c r="AU10" s="73">
        <f t="shared" ref="AU10" si="87">MOD(ROUNDDOWN(AS10,2),1)*12</f>
        <v>4.6799999999998363</v>
      </c>
      <c r="AV10" s="67" t="str">
        <f t="shared" ref="AV10" si="88">ROUNDUP(AT10,0)&amp;"' "&amp;TEXT(AU10,"0 #/#")&amp;CHAR(34)</f>
        <v>183' 4 2/3"</v>
      </c>
      <c r="AW10" s="68">
        <f>CONVERT('HF antenna lengths metric'!P10,"m","ft")</f>
        <v>174.22944314915605</v>
      </c>
      <c r="AX10" s="69">
        <f t="shared" ref="AX10" si="89">ROUNDDOWN(AW10,0)</f>
        <v>174</v>
      </c>
      <c r="AY10" s="70">
        <f t="shared" ref="AY10" si="90">MOD(ROUNDDOWN(AW10,2),1)*12</f>
        <v>2.6399999999999864</v>
      </c>
      <c r="AZ10" s="68" t="str">
        <f t="shared" ref="AZ10" si="91">ROUNDUP(AX10,0)&amp;"' "&amp;TEXT(AY10,"0 #/#")&amp;CHAR(34)</f>
        <v>174' 2 2/3"</v>
      </c>
      <c r="BA10" s="68">
        <f>CONVERT('HF antenna lengths metric'!Q10,"m","ft")</f>
        <v>201.73935522533858</v>
      </c>
      <c r="BB10" s="69">
        <f t="shared" ref="BB10" si="92">ROUNDDOWN(BA10,0)</f>
        <v>201</v>
      </c>
      <c r="BC10" s="70">
        <f t="shared" ref="BC10" si="93">MOD(ROUNDDOWN(BA10,2),1)*12</f>
        <v>8.7599999999998772</v>
      </c>
      <c r="BD10" s="68" t="str">
        <f t="shared" ref="BD10" si="94">ROUNDUP(BB10,0)&amp;"' "&amp;TEXT(BC10,"0 #/#")&amp;CHAR(34)</f>
        <v>201' 8 3/4"</v>
      </c>
      <c r="BE10" s="68">
        <f>CONVERT('HF antenna lengths metric'!R10,"m","ft")</f>
        <v>122.2662758941446</v>
      </c>
      <c r="BF10" s="69">
        <f t="shared" ref="BF10" si="95">ROUNDDOWN(BE10,0)</f>
        <v>122</v>
      </c>
      <c r="BG10" s="70">
        <f t="shared" ref="BG10" si="96">MOD(ROUNDDOWN(BE10,2),1)*12</f>
        <v>3.1200000000000614</v>
      </c>
      <c r="BH10" s="71" t="str">
        <f t="shared" ref="BH10" si="97">ROUNDUP(BF10,0)&amp;"' "&amp;TEXT(BG10,"0 #/#")&amp;CHAR(34)</f>
        <v>122' 3 1/8"</v>
      </c>
    </row>
    <row r="11" spans="2:60" ht="22.5" customHeight="1" x14ac:dyDescent="0.2">
      <c r="B11" s="81" t="s">
        <v>4</v>
      </c>
      <c r="C11" s="15">
        <v>7.0250000000000004</v>
      </c>
      <c r="D11" s="7"/>
      <c r="E11" s="12">
        <f>CONVERT('HF antenna lengths metric'!E11,"m","ft")</f>
        <v>35.002528698592386</v>
      </c>
      <c r="F11" s="26">
        <f t="shared" si="38"/>
        <v>35</v>
      </c>
      <c r="G11" s="25">
        <f t="shared" si="39"/>
        <v>0</v>
      </c>
      <c r="H11" s="12" t="str">
        <f t="shared" si="40"/>
        <v>35' 0"</v>
      </c>
      <c r="I11" s="8">
        <f>CONVERT('HF antenna lengths metric'!F11,"m","ft")</f>
        <v>33.252402263662766</v>
      </c>
      <c r="J11" s="38">
        <f t="shared" si="41"/>
        <v>33</v>
      </c>
      <c r="K11" s="39">
        <f t="shared" si="42"/>
        <v>3</v>
      </c>
      <c r="L11" s="8" t="str">
        <f t="shared" si="1"/>
        <v>33' 3"</v>
      </c>
      <c r="M11" s="8">
        <f>CONVERT('HF antenna lengths metric'!G11,"m","ft")</f>
        <v>23.335019132394926</v>
      </c>
      <c r="N11" s="38">
        <f t="shared" si="2"/>
        <v>23</v>
      </c>
      <c r="O11" s="39">
        <f t="shared" si="3"/>
        <v>3.9599999999999795</v>
      </c>
      <c r="P11" s="8" t="str">
        <f t="shared" si="4"/>
        <v>23' 4"</v>
      </c>
      <c r="Q11" s="8">
        <f>CONVERT('HF antenna lengths metric'!H11,"m","ft")</f>
        <v>28.702073532845755</v>
      </c>
      <c r="R11" s="38">
        <f t="shared" si="5"/>
        <v>28</v>
      </c>
      <c r="S11" s="39">
        <f t="shared" si="6"/>
        <v>8.3999999999999915</v>
      </c>
      <c r="T11" s="9" t="str">
        <f t="shared" si="7"/>
        <v>28' 8 2/5"</v>
      </c>
      <c r="U11" s="12">
        <f>CONVERT('HF antenna lengths metric'!I11,"m","ft")</f>
        <v>52.503793047888585</v>
      </c>
      <c r="V11" s="26">
        <f t="shared" si="8"/>
        <v>52</v>
      </c>
      <c r="W11" s="25">
        <f t="shared" si="9"/>
        <v>6</v>
      </c>
      <c r="X11" s="12" t="str">
        <f t="shared" si="10"/>
        <v>52' 6"</v>
      </c>
      <c r="Y11" s="8">
        <f>CONVERT('HF antenna lengths metric'!J11,"m","ft")</f>
        <v>49.878603395494153</v>
      </c>
      <c r="Z11" s="38">
        <f t="shared" si="11"/>
        <v>49</v>
      </c>
      <c r="AA11" s="39">
        <f t="shared" si="12"/>
        <v>10.439999999999969</v>
      </c>
      <c r="AB11" s="8" t="str">
        <f t="shared" si="13"/>
        <v>49' 10 4/9"</v>
      </c>
      <c r="AC11" s="8">
        <f>CONVERT('HF antenna lengths metric'!K11,"m","ft")</f>
        <v>35.002528698592386</v>
      </c>
      <c r="AD11" s="38">
        <f t="shared" si="14"/>
        <v>35</v>
      </c>
      <c r="AE11" s="39">
        <f t="shared" si="15"/>
        <v>0</v>
      </c>
      <c r="AF11" s="9" t="str">
        <f t="shared" si="16"/>
        <v>35' 0"</v>
      </c>
      <c r="AG11" s="12">
        <f>CONVERT('HF antenna lengths metric'!L11,"m","ft")</f>
        <v>70.005057397184771</v>
      </c>
      <c r="AH11" s="26">
        <f t="shared" si="17"/>
        <v>70</v>
      </c>
      <c r="AI11" s="25">
        <f t="shared" si="18"/>
        <v>0</v>
      </c>
      <c r="AJ11" s="12" t="str">
        <f t="shared" si="19"/>
        <v>70' 0"</v>
      </c>
      <c r="AK11" s="8">
        <f>CONVERT('HF antenna lengths metric'!M11,"m","ft")</f>
        <v>66.504804527325533</v>
      </c>
      <c r="AL11" s="38">
        <f t="shared" si="20"/>
        <v>66</v>
      </c>
      <c r="AM11" s="39">
        <f t="shared" si="21"/>
        <v>6</v>
      </c>
      <c r="AN11" s="8" t="str">
        <f t="shared" si="22"/>
        <v>66' 6"</v>
      </c>
      <c r="AO11" s="8">
        <f>CONVERT('HF antenna lengths metric'!N11,"m","ft")</f>
        <v>46.670038264789852</v>
      </c>
      <c r="AP11" s="38">
        <f t="shared" si="23"/>
        <v>46</v>
      </c>
      <c r="AQ11" s="39">
        <f t="shared" si="24"/>
        <v>8.0400000000000205</v>
      </c>
      <c r="AR11" s="9" t="str">
        <f t="shared" si="25"/>
        <v>46' 8"</v>
      </c>
      <c r="AS11" s="12">
        <f>CONVERT('HF antenna lengths metric'!O11,"m","ft")</f>
        <v>140.01011479436954</v>
      </c>
      <c r="AT11" s="26">
        <f t="shared" si="26"/>
        <v>140</v>
      </c>
      <c r="AU11" s="25">
        <f t="shared" si="27"/>
        <v>0.11999999999989086</v>
      </c>
      <c r="AV11" s="12" t="str">
        <f t="shared" si="28"/>
        <v>140' 0 1/8"</v>
      </c>
      <c r="AW11" s="8">
        <f>CONVERT('HF antenna lengths metric'!P11,"m","ft")</f>
        <v>133.00960905465107</v>
      </c>
      <c r="AX11" s="38">
        <f t="shared" si="29"/>
        <v>133</v>
      </c>
      <c r="AY11" s="39">
        <f t="shared" si="30"/>
        <v>0</v>
      </c>
      <c r="AZ11" s="8" t="str">
        <f t="shared" si="31"/>
        <v>133' 0"</v>
      </c>
      <c r="BA11" s="8">
        <f>CONVERT('HF antenna lengths metric'!Q11,"m","ft")</f>
        <v>154.01112627380652</v>
      </c>
      <c r="BB11" s="38">
        <f t="shared" si="32"/>
        <v>154</v>
      </c>
      <c r="BC11" s="39">
        <f t="shared" si="33"/>
        <v>0.11999999999989086</v>
      </c>
      <c r="BD11" s="8" t="str">
        <f t="shared" si="34"/>
        <v>154' 0 1/8"</v>
      </c>
      <c r="BE11" s="8">
        <f>CONVERT('HF antenna lengths metric'!R11,"m","ft")</f>
        <v>93.340076529579704</v>
      </c>
      <c r="BF11" s="38">
        <f t="shared" si="35"/>
        <v>93</v>
      </c>
      <c r="BG11" s="39">
        <f t="shared" si="36"/>
        <v>4.0800000000000409</v>
      </c>
      <c r="BH11" s="9" t="str">
        <f t="shared" si="37"/>
        <v>93' 4"</v>
      </c>
    </row>
    <row r="12" spans="2:60" ht="22.5" customHeight="1" x14ac:dyDescent="0.2">
      <c r="B12" s="82"/>
      <c r="C12" s="27"/>
      <c r="D12" s="28">
        <v>7.1</v>
      </c>
      <c r="E12" s="29">
        <f>CONVERT('HF antenna lengths metric'!E12,"m","ft")</f>
        <v>34.632783677128387</v>
      </c>
      <c r="F12" s="30">
        <f t="shared" si="38"/>
        <v>34</v>
      </c>
      <c r="G12" s="31">
        <f t="shared" si="39"/>
        <v>7.5600000000000307</v>
      </c>
      <c r="H12" s="29" t="str">
        <f t="shared" si="40"/>
        <v>34' 7 5/9"</v>
      </c>
      <c r="I12" s="40">
        <f>CONVERT('HF antenna lengths metric'!F12,"m","ft")</f>
        <v>32.901144493271964</v>
      </c>
      <c r="J12" s="41">
        <f t="shared" si="41"/>
        <v>32</v>
      </c>
      <c r="K12" s="42">
        <f t="shared" si="42"/>
        <v>10.799999999999983</v>
      </c>
      <c r="L12" s="40" t="str">
        <f t="shared" si="1"/>
        <v>32' 10 4/5"</v>
      </c>
      <c r="M12" s="40">
        <f>CONVERT('HF antenna lengths metric'!G12,"m","ft")</f>
        <v>23.088522451418925</v>
      </c>
      <c r="N12" s="41">
        <f t="shared" si="2"/>
        <v>23</v>
      </c>
      <c r="O12" s="42">
        <f t="shared" si="3"/>
        <v>0.95999999999997954</v>
      </c>
      <c r="P12" s="40" t="str">
        <f t="shared" si="4"/>
        <v>23' 1"</v>
      </c>
      <c r="Q12" s="40">
        <f>CONVERT('HF antenna lengths metric'!H12,"m","ft")</f>
        <v>28.398882615245277</v>
      </c>
      <c r="R12" s="41">
        <f t="shared" si="5"/>
        <v>28</v>
      </c>
      <c r="S12" s="42">
        <f t="shared" si="6"/>
        <v>4.6800000000000068</v>
      </c>
      <c r="T12" s="43" t="str">
        <f t="shared" si="7"/>
        <v>28' 4 2/3"</v>
      </c>
      <c r="U12" s="29">
        <f>CONVERT('HF antenna lengths metric'!I12,"m","ft")</f>
        <v>51.949175515692573</v>
      </c>
      <c r="V12" s="30">
        <f t="shared" si="8"/>
        <v>51</v>
      </c>
      <c r="W12" s="31">
        <f t="shared" si="9"/>
        <v>11.279999999999973</v>
      </c>
      <c r="X12" s="29" t="str">
        <f t="shared" si="10"/>
        <v>51' 11 2/7"</v>
      </c>
      <c r="Y12" s="8">
        <f>CONVERT('HF antenna lengths metric'!J12,"m","ft")</f>
        <v>49.351716739907943</v>
      </c>
      <c r="Z12" s="41">
        <f t="shared" si="11"/>
        <v>49</v>
      </c>
      <c r="AA12" s="42">
        <f t="shared" si="12"/>
        <v>4.2000000000000171</v>
      </c>
      <c r="AB12" s="40" t="str">
        <f t="shared" si="13"/>
        <v>49' 4 1/5"</v>
      </c>
      <c r="AC12" s="8">
        <f>CONVERT('HF antenna lengths metric'!K12,"m","ft")</f>
        <v>34.632783677128387</v>
      </c>
      <c r="AD12" s="41">
        <f t="shared" si="14"/>
        <v>34</v>
      </c>
      <c r="AE12" s="42">
        <f t="shared" si="15"/>
        <v>7.5600000000000307</v>
      </c>
      <c r="AF12" s="43" t="str">
        <f t="shared" si="16"/>
        <v>34' 7 5/9"</v>
      </c>
      <c r="AG12" s="29">
        <f>CONVERT('HF antenna lengths metric'!L12,"m","ft")</f>
        <v>69.265567354256774</v>
      </c>
      <c r="AH12" s="30">
        <f t="shared" si="17"/>
        <v>69</v>
      </c>
      <c r="AI12" s="31">
        <f t="shared" si="18"/>
        <v>3.1200000000000614</v>
      </c>
      <c r="AJ12" s="29" t="str">
        <f t="shared" si="19"/>
        <v>69' 3 1/8"</v>
      </c>
      <c r="AK12" s="40">
        <f>CONVERT('HF antenna lengths metric'!M12,"m","ft")</f>
        <v>65.802288986543928</v>
      </c>
      <c r="AL12" s="41">
        <f t="shared" si="20"/>
        <v>65</v>
      </c>
      <c r="AM12" s="42">
        <f t="shared" si="21"/>
        <v>9.5999999999999659</v>
      </c>
      <c r="AN12" s="40" t="str">
        <f t="shared" si="22"/>
        <v>65' 9 3/5"</v>
      </c>
      <c r="AO12" s="40">
        <f>CONVERT('HF antenna lengths metric'!N12,"m","ft")</f>
        <v>46.177044902837849</v>
      </c>
      <c r="AP12" s="41">
        <f t="shared" si="23"/>
        <v>46</v>
      </c>
      <c r="AQ12" s="42">
        <f t="shared" si="24"/>
        <v>2.0400000000000205</v>
      </c>
      <c r="AR12" s="43" t="str">
        <f t="shared" si="25"/>
        <v>46' 2"</v>
      </c>
      <c r="AS12" s="29">
        <f>CONVERT('HF antenna lengths metric'!O12,"m","ft")</f>
        <v>138.53113470851355</v>
      </c>
      <c r="AT12" s="30">
        <f t="shared" si="26"/>
        <v>138</v>
      </c>
      <c r="AU12" s="31">
        <f t="shared" si="27"/>
        <v>6.3600000000000136</v>
      </c>
      <c r="AV12" s="29" t="str">
        <f t="shared" si="28"/>
        <v>138' 6 1/3"</v>
      </c>
      <c r="AW12" s="40">
        <f>CONVERT('HF antenna lengths metric'!P12,"m","ft")</f>
        <v>131.60457797308786</v>
      </c>
      <c r="AX12" s="41">
        <f t="shared" si="29"/>
        <v>131</v>
      </c>
      <c r="AY12" s="42">
        <f t="shared" si="30"/>
        <v>7.1999999999999318</v>
      </c>
      <c r="AZ12" s="40" t="str">
        <f t="shared" si="31"/>
        <v>131' 7 1/5"</v>
      </c>
      <c r="BA12" s="40">
        <f>CONVERT('HF antenna lengths metric'!Q12,"m","ft")</f>
        <v>152.38424817936493</v>
      </c>
      <c r="BB12" s="41">
        <f t="shared" si="32"/>
        <v>152</v>
      </c>
      <c r="BC12" s="42">
        <f t="shared" si="33"/>
        <v>4.5599999999999454</v>
      </c>
      <c r="BD12" s="40" t="str">
        <f t="shared" si="34"/>
        <v>152' 4 5/9"</v>
      </c>
      <c r="BE12" s="8">
        <f>CONVERT('HF antenna lengths metric'!R12,"m","ft")</f>
        <v>92.354089805675699</v>
      </c>
      <c r="BF12" s="41">
        <f t="shared" si="35"/>
        <v>92</v>
      </c>
      <c r="BG12" s="42">
        <f t="shared" si="36"/>
        <v>4.1999999999999318</v>
      </c>
      <c r="BH12" s="43" t="str">
        <f t="shared" si="37"/>
        <v>92' 4 1/5"</v>
      </c>
    </row>
    <row r="13" spans="2:60" ht="22.5" customHeight="1" x14ac:dyDescent="0.2">
      <c r="B13" s="37" t="s">
        <v>5</v>
      </c>
      <c r="C13" s="61">
        <v>10.119999999999999</v>
      </c>
      <c r="D13" s="62"/>
      <c r="E13" s="56">
        <f>CONVERT('HF antenna lengths metric'!E13,"m","ft")</f>
        <v>24.297703963202718</v>
      </c>
      <c r="F13" s="65">
        <f t="shared" si="38"/>
        <v>24</v>
      </c>
      <c r="G13" s="66">
        <f t="shared" si="39"/>
        <v>3.4799999999999898</v>
      </c>
      <c r="H13" s="56" t="str">
        <f t="shared" si="40"/>
        <v>24' 3 1/2"</v>
      </c>
      <c r="I13" s="57">
        <f>CONVERT('HF antenna lengths metric'!F13,"m","ft")</f>
        <v>23.082818765042582</v>
      </c>
      <c r="J13" s="63">
        <f t="shared" si="41"/>
        <v>23</v>
      </c>
      <c r="K13" s="64">
        <f t="shared" si="42"/>
        <v>0.95999999999997954</v>
      </c>
      <c r="L13" s="57" t="str">
        <f t="shared" si="1"/>
        <v>23' 1"</v>
      </c>
      <c r="M13" s="57">
        <f>CONVERT('HF antenna lengths metric'!G13,"m","ft")</f>
        <v>16.198469308801815</v>
      </c>
      <c r="N13" s="63">
        <f t="shared" si="2"/>
        <v>16</v>
      </c>
      <c r="O13" s="64">
        <f t="shared" si="3"/>
        <v>2.2800000000000153</v>
      </c>
      <c r="P13" s="57" t="str">
        <f t="shared" si="4"/>
        <v>16' 2 2/7"</v>
      </c>
      <c r="Q13" s="57">
        <f>CONVERT('HF antenna lengths metric'!H13,"m","ft")</f>
        <v>19.924117249826228</v>
      </c>
      <c r="R13" s="63">
        <f t="shared" si="5"/>
        <v>19</v>
      </c>
      <c r="S13" s="64">
        <f t="shared" si="6"/>
        <v>11.04000000000002</v>
      </c>
      <c r="T13" s="58" t="str">
        <f t="shared" si="7"/>
        <v>19' 11"</v>
      </c>
      <c r="U13" s="12">
        <f>CONVERT('HF antenna lengths metric'!I13,"m","ft")</f>
        <v>36.446555944804082</v>
      </c>
      <c r="V13" s="65">
        <f t="shared" si="8"/>
        <v>36</v>
      </c>
      <c r="W13" s="66">
        <f t="shared" si="9"/>
        <v>5.2799999999999727</v>
      </c>
      <c r="X13" s="56" t="str">
        <f t="shared" si="10"/>
        <v>36' 5 2/7"</v>
      </c>
      <c r="Y13" s="8">
        <f>CONVERT('HF antenna lengths metric'!J13,"m","ft")</f>
        <v>34.624228147563876</v>
      </c>
      <c r="Z13" s="63">
        <f t="shared" si="11"/>
        <v>34</v>
      </c>
      <c r="AA13" s="64">
        <f t="shared" si="12"/>
        <v>7.4399999999999693</v>
      </c>
      <c r="AB13" s="57" t="str">
        <f t="shared" si="13"/>
        <v>34' 7 4/9"</v>
      </c>
      <c r="AC13" s="8">
        <f>CONVERT('HF antenna lengths metric'!K13,"m","ft")</f>
        <v>24.297703963202718</v>
      </c>
      <c r="AD13" s="63">
        <f t="shared" si="14"/>
        <v>24</v>
      </c>
      <c r="AE13" s="64">
        <f t="shared" si="15"/>
        <v>3.4799999999999898</v>
      </c>
      <c r="AF13" s="58" t="str">
        <f t="shared" si="16"/>
        <v>24' 3 1/2"</v>
      </c>
      <c r="AG13" s="56">
        <f>CONVERT('HF antenna lengths metric'!L13,"m","ft")</f>
        <v>48.595407926405436</v>
      </c>
      <c r="AH13" s="65">
        <f t="shared" si="17"/>
        <v>48</v>
      </c>
      <c r="AI13" s="66">
        <f t="shared" si="18"/>
        <v>7.0800000000000409</v>
      </c>
      <c r="AJ13" s="56" t="str">
        <f t="shared" si="19"/>
        <v>48' 7"</v>
      </c>
      <c r="AK13" s="57">
        <f>CONVERT('HF antenna lengths metric'!M13,"m","ft")</f>
        <v>46.165637530085164</v>
      </c>
      <c r="AL13" s="63">
        <f t="shared" si="20"/>
        <v>46</v>
      </c>
      <c r="AM13" s="64">
        <f t="shared" si="21"/>
        <v>1.9199999999999591</v>
      </c>
      <c r="AN13" s="57" t="str">
        <f t="shared" si="22"/>
        <v>46' 2"</v>
      </c>
      <c r="AO13" s="57">
        <f>CONVERT('HF antenna lengths metric'!N13,"m","ft")</f>
        <v>32.396938617603631</v>
      </c>
      <c r="AP13" s="63">
        <f t="shared" si="23"/>
        <v>32</v>
      </c>
      <c r="AQ13" s="64">
        <f t="shared" si="24"/>
        <v>4.6800000000000068</v>
      </c>
      <c r="AR13" s="58" t="str">
        <f t="shared" si="25"/>
        <v>32' 4 2/3"</v>
      </c>
      <c r="AS13" s="56">
        <f>CONVERT('HF antenna lengths metric'!O13,"m","ft")</f>
        <v>97.190815852810871</v>
      </c>
      <c r="AT13" s="65">
        <f t="shared" si="26"/>
        <v>97</v>
      </c>
      <c r="AU13" s="66">
        <f t="shared" si="27"/>
        <v>2.2799999999999727</v>
      </c>
      <c r="AV13" s="56" t="str">
        <f t="shared" si="28"/>
        <v>97' 2 2/7"</v>
      </c>
      <c r="AW13" s="57">
        <f>CONVERT('HF antenna lengths metric'!P13,"m","ft")</f>
        <v>92.331275060170327</v>
      </c>
      <c r="AX13" s="63">
        <f t="shared" si="29"/>
        <v>92</v>
      </c>
      <c r="AY13" s="64">
        <f t="shared" si="30"/>
        <v>3.9599999999999795</v>
      </c>
      <c r="AZ13" s="57" t="str">
        <f t="shared" si="31"/>
        <v>92' 4"</v>
      </c>
      <c r="BA13" s="57">
        <f>CONVERT('HF antenna lengths metric'!Q13,"m","ft")</f>
        <v>106.90989743809199</v>
      </c>
      <c r="BB13" s="63">
        <f t="shared" si="32"/>
        <v>106</v>
      </c>
      <c r="BC13" s="64">
        <f t="shared" si="33"/>
        <v>10.800000000000068</v>
      </c>
      <c r="BD13" s="57" t="str">
        <f t="shared" si="34"/>
        <v>106' 10 4/5"</v>
      </c>
      <c r="BE13" s="57">
        <f>CONVERT('HF antenna lengths metric'!R13,"m","ft")</f>
        <v>64.793877235207262</v>
      </c>
      <c r="BF13" s="63">
        <f t="shared" si="35"/>
        <v>64</v>
      </c>
      <c r="BG13" s="64">
        <f t="shared" si="36"/>
        <v>9.480000000000075</v>
      </c>
      <c r="BH13" s="58" t="str">
        <f t="shared" si="37"/>
        <v>64' 9 1/2"</v>
      </c>
    </row>
    <row r="14" spans="2:60" ht="22.5" customHeight="1" x14ac:dyDescent="0.2">
      <c r="B14" s="81" t="s">
        <v>6</v>
      </c>
      <c r="C14" s="15">
        <v>14.02</v>
      </c>
      <c r="D14" s="7"/>
      <c r="E14" s="12">
        <f>CONVERT('HF antenna lengths metric'!E14,"m","ft")</f>
        <v>17.538713559744046</v>
      </c>
      <c r="F14" s="26">
        <f t="shared" si="38"/>
        <v>17</v>
      </c>
      <c r="G14" s="25">
        <f t="shared" si="39"/>
        <v>6.3600000000000136</v>
      </c>
      <c r="H14" s="12" t="str">
        <f t="shared" si="40"/>
        <v>17' 6 1/3"</v>
      </c>
      <c r="I14" s="8">
        <f>CONVERT('HF antenna lengths metric'!F14,"m","ft")</f>
        <v>16.661777881756844</v>
      </c>
      <c r="J14" s="38">
        <f t="shared" si="41"/>
        <v>16</v>
      </c>
      <c r="K14" s="39">
        <f t="shared" si="42"/>
        <v>7.9200000000000017</v>
      </c>
      <c r="L14" s="8" t="str">
        <f t="shared" si="1"/>
        <v>16' 8"</v>
      </c>
      <c r="M14" s="8">
        <f>CONVERT('HF antenna lengths metric'!G14,"m","ft")</f>
        <v>11.692475706496031</v>
      </c>
      <c r="N14" s="38">
        <f t="shared" si="2"/>
        <v>11</v>
      </c>
      <c r="O14" s="39">
        <f t="shared" si="3"/>
        <v>8.279999999999994</v>
      </c>
      <c r="P14" s="8" t="str">
        <f t="shared" si="4"/>
        <v>11' 8 2/7"</v>
      </c>
      <c r="Q14" s="8">
        <f>CONVERT('HF antenna lengths metric'!H14,"m","ft")</f>
        <v>14.381745118990118</v>
      </c>
      <c r="R14" s="38">
        <f t="shared" si="5"/>
        <v>14</v>
      </c>
      <c r="S14" s="39">
        <f t="shared" si="6"/>
        <v>4.5600000000000094</v>
      </c>
      <c r="T14" s="9" t="str">
        <f t="shared" si="7"/>
        <v>14' 4 5/9"</v>
      </c>
      <c r="U14" s="29">
        <f>CONVERT('HF antenna lengths metric'!I14,"m","ft")</f>
        <v>26.308070339616069</v>
      </c>
      <c r="V14" s="26">
        <f t="shared" si="8"/>
        <v>26</v>
      </c>
      <c r="W14" s="25">
        <f t="shared" si="9"/>
        <v>3.6000000000000085</v>
      </c>
      <c r="X14" s="12" t="str">
        <f t="shared" si="10"/>
        <v>26' 3 3/5"</v>
      </c>
      <c r="Y14" s="8">
        <f>CONVERT('HF antenna lengths metric'!J14,"m","ft")</f>
        <v>24.992666822635265</v>
      </c>
      <c r="Z14" s="38">
        <f t="shared" si="11"/>
        <v>24</v>
      </c>
      <c r="AA14" s="39">
        <f t="shared" si="12"/>
        <v>11.879999999999981</v>
      </c>
      <c r="AB14" s="8" t="str">
        <f t="shared" si="13"/>
        <v>24' 11 7/8"</v>
      </c>
      <c r="AC14" s="8">
        <f>CONVERT('HF antenna lengths metric'!K14,"m","ft")</f>
        <v>17.538713559744046</v>
      </c>
      <c r="AD14" s="38">
        <f t="shared" si="14"/>
        <v>17</v>
      </c>
      <c r="AE14" s="39">
        <f t="shared" si="15"/>
        <v>6.3600000000000136</v>
      </c>
      <c r="AF14" s="9" t="str">
        <f t="shared" si="16"/>
        <v>17' 6 1/3"</v>
      </c>
      <c r="AG14" s="12">
        <f>CONVERT('HF antenna lengths metric'!L14,"m","ft")</f>
        <v>35.077427119488092</v>
      </c>
      <c r="AH14" s="26">
        <f t="shared" si="17"/>
        <v>35</v>
      </c>
      <c r="AI14" s="25">
        <f t="shared" si="18"/>
        <v>0.84000000000000341</v>
      </c>
      <c r="AJ14" s="12" t="str">
        <f t="shared" si="19"/>
        <v>35' 0 5/6"</v>
      </c>
      <c r="AK14" s="8">
        <f>CONVERT('HF antenna lengths metric'!M14,"m","ft")</f>
        <v>33.323555763513689</v>
      </c>
      <c r="AL14" s="38">
        <f t="shared" si="20"/>
        <v>33</v>
      </c>
      <c r="AM14" s="39">
        <f t="shared" si="21"/>
        <v>3.8400000000000034</v>
      </c>
      <c r="AN14" s="8" t="str">
        <f t="shared" si="22"/>
        <v>33' 3 5/6"</v>
      </c>
      <c r="AO14" s="8">
        <f>CONVERT('HF antenna lengths metric'!N14,"m","ft")</f>
        <v>23.384951412992063</v>
      </c>
      <c r="AP14" s="38">
        <f t="shared" si="23"/>
        <v>23</v>
      </c>
      <c r="AQ14" s="39">
        <f t="shared" si="24"/>
        <v>4.5599999999999881</v>
      </c>
      <c r="AR14" s="9" t="str">
        <f t="shared" si="25"/>
        <v>23' 4 5/9"</v>
      </c>
      <c r="AS14" s="12">
        <f>CONVERT('HF antenna lengths metric'!O14,"m","ft")</f>
        <v>70.154854238976185</v>
      </c>
      <c r="AT14" s="26">
        <f t="shared" si="26"/>
        <v>70</v>
      </c>
      <c r="AU14" s="25">
        <f t="shared" si="27"/>
        <v>1.8000000000000682</v>
      </c>
      <c r="AV14" s="12" t="str">
        <f t="shared" si="28"/>
        <v>70' 1 4/5"</v>
      </c>
      <c r="AW14" s="8">
        <f>CONVERT('HF antenna lengths metric'!P14,"m","ft")</f>
        <v>66.647111527027377</v>
      </c>
      <c r="AX14" s="38">
        <f t="shared" si="29"/>
        <v>66</v>
      </c>
      <c r="AY14" s="39">
        <f t="shared" si="30"/>
        <v>7.6800000000000068</v>
      </c>
      <c r="AZ14" s="8" t="str">
        <f t="shared" si="31"/>
        <v>66' 7 2/3"</v>
      </c>
      <c r="BA14" s="8">
        <f>CONVERT('HF antenna lengths metric'!Q14,"m","ft")</f>
        <v>77.170339662873815</v>
      </c>
      <c r="BB14" s="38">
        <f t="shared" si="32"/>
        <v>77</v>
      </c>
      <c r="BC14" s="39">
        <f t="shared" si="33"/>
        <v>2.0400000000000205</v>
      </c>
      <c r="BD14" s="8" t="str">
        <f t="shared" si="34"/>
        <v>77' 2"</v>
      </c>
      <c r="BE14" s="8">
        <f>CONVERT('HF antenna lengths metric'!R14,"m","ft")</f>
        <v>46.769902825984126</v>
      </c>
      <c r="BF14" s="38">
        <f t="shared" si="35"/>
        <v>46</v>
      </c>
      <c r="BG14" s="39">
        <f t="shared" si="36"/>
        <v>9.1199999999999761</v>
      </c>
      <c r="BH14" s="9" t="str">
        <f t="shared" si="37"/>
        <v>46' 9 1/8"</v>
      </c>
    </row>
    <row r="15" spans="2:60" ht="22.5" customHeight="1" x14ac:dyDescent="0.2">
      <c r="B15" s="82"/>
      <c r="C15" s="27"/>
      <c r="D15" s="28">
        <v>14.25</v>
      </c>
      <c r="E15" s="29">
        <f>CONVERT('HF antenna lengths metric'!E15,"m","ft")</f>
        <v>17.255632568955196</v>
      </c>
      <c r="F15" s="30">
        <f t="shared" si="38"/>
        <v>17</v>
      </c>
      <c r="G15" s="31">
        <f t="shared" si="39"/>
        <v>3</v>
      </c>
      <c r="H15" s="29" t="str">
        <f t="shared" si="40"/>
        <v>17' 3"</v>
      </c>
      <c r="I15" s="40">
        <f>CONVERT('HF antenna lengths metric'!F15,"m","ft")</f>
        <v>16.392850940507437</v>
      </c>
      <c r="J15" s="41">
        <f t="shared" si="41"/>
        <v>16</v>
      </c>
      <c r="K15" s="42">
        <f t="shared" si="42"/>
        <v>4.6800000000000068</v>
      </c>
      <c r="L15" s="40" t="str">
        <f t="shared" si="1"/>
        <v>16' 4 2/3"</v>
      </c>
      <c r="M15" s="40">
        <f>CONVERT('HF antenna lengths metric'!G15,"m","ft")</f>
        <v>11.503755045970131</v>
      </c>
      <c r="N15" s="41">
        <f t="shared" si="2"/>
        <v>11</v>
      </c>
      <c r="O15" s="42">
        <f t="shared" si="3"/>
        <v>6</v>
      </c>
      <c r="P15" s="40" t="str">
        <f t="shared" si="4"/>
        <v>11' 6"</v>
      </c>
      <c r="Q15" s="40">
        <f>CONVERT('HF antenna lengths metric'!H15,"m","ft")</f>
        <v>14.14961870654326</v>
      </c>
      <c r="R15" s="41">
        <f t="shared" si="5"/>
        <v>14</v>
      </c>
      <c r="S15" s="42">
        <f t="shared" si="6"/>
        <v>1.6800000000000068</v>
      </c>
      <c r="T15" s="43" t="str">
        <f t="shared" si="7"/>
        <v>14' 1 2/3"</v>
      </c>
      <c r="U15" s="12">
        <f>CONVERT('HF antenna lengths metric'!I15,"m","ft")</f>
        <v>25.883448853432792</v>
      </c>
      <c r="V15" s="30">
        <f t="shared" si="8"/>
        <v>25</v>
      </c>
      <c r="W15" s="31">
        <f t="shared" si="9"/>
        <v>10.559999999999988</v>
      </c>
      <c r="X15" s="29" t="str">
        <f t="shared" si="10"/>
        <v>25' 10 5/9"</v>
      </c>
      <c r="Y15" s="8">
        <f>CONVERT('HF antenna lengths metric'!J15,"m","ft")</f>
        <v>24.589276410761155</v>
      </c>
      <c r="Z15" s="41">
        <f t="shared" si="11"/>
        <v>24</v>
      </c>
      <c r="AA15" s="42">
        <f t="shared" si="12"/>
        <v>6.9599999999999795</v>
      </c>
      <c r="AB15" s="40" t="str">
        <f t="shared" si="13"/>
        <v>24' 7"</v>
      </c>
      <c r="AC15" s="8">
        <f>CONVERT('HF antenna lengths metric'!K15,"m","ft")</f>
        <v>17.255632568955196</v>
      </c>
      <c r="AD15" s="41">
        <f t="shared" si="14"/>
        <v>17</v>
      </c>
      <c r="AE15" s="42">
        <f t="shared" si="15"/>
        <v>3</v>
      </c>
      <c r="AF15" s="43" t="str">
        <f t="shared" si="16"/>
        <v>17' 3"</v>
      </c>
      <c r="AG15" s="29">
        <f>CONVERT('HF antenna lengths metric'!L15,"m","ft")</f>
        <v>34.511265137910392</v>
      </c>
      <c r="AH15" s="30">
        <f t="shared" si="17"/>
        <v>34</v>
      </c>
      <c r="AI15" s="31">
        <f t="shared" si="18"/>
        <v>6.1199999999999761</v>
      </c>
      <c r="AJ15" s="29" t="str">
        <f t="shared" si="19"/>
        <v>34' 6 1/8"</v>
      </c>
      <c r="AK15" s="40">
        <f>CONVERT('HF antenna lengths metric'!M15,"m","ft")</f>
        <v>32.785701881014873</v>
      </c>
      <c r="AL15" s="41">
        <f t="shared" si="20"/>
        <v>32</v>
      </c>
      <c r="AM15" s="42">
        <f t="shared" si="21"/>
        <v>9.3600000000000136</v>
      </c>
      <c r="AN15" s="40" t="str">
        <f t="shared" si="22"/>
        <v>32' 9 1/3"</v>
      </c>
      <c r="AO15" s="40">
        <f>CONVERT('HF antenna lengths metric'!N15,"m","ft")</f>
        <v>23.007510091940262</v>
      </c>
      <c r="AP15" s="41">
        <f t="shared" si="23"/>
        <v>23</v>
      </c>
      <c r="AQ15" s="42">
        <f t="shared" si="24"/>
        <v>0</v>
      </c>
      <c r="AR15" s="43" t="str">
        <f t="shared" si="25"/>
        <v>23' 0"</v>
      </c>
      <c r="AS15" s="29">
        <f>CONVERT('HF antenna lengths metric'!O15,"m","ft")</f>
        <v>69.022530275820785</v>
      </c>
      <c r="AT15" s="30">
        <f t="shared" si="26"/>
        <v>69</v>
      </c>
      <c r="AU15" s="31">
        <f t="shared" si="27"/>
        <v>0.23999999999995225</v>
      </c>
      <c r="AV15" s="29" t="str">
        <f t="shared" si="28"/>
        <v>69' 0 1/4"</v>
      </c>
      <c r="AW15" s="40">
        <f>CONVERT('HF antenna lengths metric'!P15,"m","ft")</f>
        <v>65.571403762029746</v>
      </c>
      <c r="AX15" s="41">
        <f t="shared" si="29"/>
        <v>65</v>
      </c>
      <c r="AY15" s="42">
        <f t="shared" si="30"/>
        <v>6.8399999999999181</v>
      </c>
      <c r="AZ15" s="40" t="str">
        <f t="shared" si="31"/>
        <v>65' 6 5/6"</v>
      </c>
      <c r="BA15" s="40">
        <f>CONVERT('HF antenna lengths metric'!Q15,"m","ft")</f>
        <v>75.924783303402862</v>
      </c>
      <c r="BB15" s="41">
        <f t="shared" si="32"/>
        <v>75</v>
      </c>
      <c r="BC15" s="42">
        <f t="shared" si="33"/>
        <v>11.04000000000002</v>
      </c>
      <c r="BD15" s="40" t="str">
        <f t="shared" si="34"/>
        <v>75' 11"</v>
      </c>
      <c r="BE15" s="8">
        <f>CONVERT('HF antenna lengths metric'!R15,"m","ft")</f>
        <v>46.015020183880523</v>
      </c>
      <c r="BF15" s="41">
        <f t="shared" si="35"/>
        <v>46</v>
      </c>
      <c r="BG15" s="42">
        <f t="shared" si="36"/>
        <v>0.11999999999997613</v>
      </c>
      <c r="BH15" s="43" t="str">
        <f t="shared" si="37"/>
        <v>46' 0 1/8"</v>
      </c>
    </row>
    <row r="16" spans="2:60" ht="22.5" customHeight="1" x14ac:dyDescent="0.2">
      <c r="B16" s="81" t="s">
        <v>16</v>
      </c>
      <c r="C16" s="15">
        <v>18.074999999999999</v>
      </c>
      <c r="D16" s="7"/>
      <c r="E16" s="12">
        <f>CONVERT('HF antenna lengths metric'!E16,"m","ft")</f>
        <v>13.604025676769657</v>
      </c>
      <c r="F16" s="26">
        <f t="shared" si="38"/>
        <v>13</v>
      </c>
      <c r="G16" s="25">
        <f t="shared" si="39"/>
        <v>7.1999999999999957</v>
      </c>
      <c r="H16" s="12" t="str">
        <f t="shared" si="40"/>
        <v>13' 7 1/5"</v>
      </c>
      <c r="I16" s="8">
        <f>CONVERT('HF antenna lengths metric'!F16,"m","ft")</f>
        <v>12.923824392931175</v>
      </c>
      <c r="J16" s="38">
        <f t="shared" si="41"/>
        <v>12</v>
      </c>
      <c r="K16" s="39">
        <f t="shared" si="42"/>
        <v>11.04</v>
      </c>
      <c r="L16" s="8" t="str">
        <f t="shared" si="1"/>
        <v>12' 11"</v>
      </c>
      <c r="M16" s="8">
        <f>CONVERT('HF antenna lengths metric'!G16,"m","ft")</f>
        <v>9.0693504511797727</v>
      </c>
      <c r="N16" s="38">
        <f t="shared" si="2"/>
        <v>9</v>
      </c>
      <c r="O16" s="39">
        <f t="shared" si="3"/>
        <v>0.72000000000000597</v>
      </c>
      <c r="P16" s="8" t="str">
        <f t="shared" si="4"/>
        <v>9' 0 5/7"</v>
      </c>
      <c r="Q16" s="8">
        <f>CONVERT('HF antenna lengths metric'!H16,"m","ft")</f>
        <v>11.155301054951119</v>
      </c>
      <c r="R16" s="38">
        <f t="shared" si="5"/>
        <v>11</v>
      </c>
      <c r="S16" s="39">
        <f t="shared" si="6"/>
        <v>1.8000000000000043</v>
      </c>
      <c r="T16" s="9" t="str">
        <f t="shared" si="7"/>
        <v>11' 1 4/5"</v>
      </c>
      <c r="U16" s="29">
        <f>CONVERT('HF antenna lengths metric'!I16,"m","ft")</f>
        <v>20.406038515154489</v>
      </c>
      <c r="V16" s="26">
        <f t="shared" si="8"/>
        <v>20</v>
      </c>
      <c r="W16" s="25">
        <f t="shared" si="9"/>
        <v>4.7999999999999829</v>
      </c>
      <c r="X16" s="12" t="str">
        <f t="shared" si="10"/>
        <v>20' 4 4/5"</v>
      </c>
      <c r="Y16" s="8">
        <f>CONVERT('HF antenna lengths metric'!J16,"m","ft")</f>
        <v>19.385736589396764</v>
      </c>
      <c r="Z16" s="38">
        <f t="shared" si="11"/>
        <v>19</v>
      </c>
      <c r="AA16" s="39">
        <f t="shared" si="12"/>
        <v>4.5599999999999881</v>
      </c>
      <c r="AB16" s="8" t="str">
        <f t="shared" si="13"/>
        <v>19' 4 5/9"</v>
      </c>
      <c r="AC16" s="8">
        <f>CONVERT('HF antenna lengths metric'!K16,"m","ft")</f>
        <v>13.604025676769657</v>
      </c>
      <c r="AD16" s="38">
        <f t="shared" si="14"/>
        <v>13</v>
      </c>
      <c r="AE16" s="39">
        <f t="shared" si="15"/>
        <v>7.1999999999999957</v>
      </c>
      <c r="AF16" s="9" t="str">
        <f t="shared" si="16"/>
        <v>13' 7 1/5"</v>
      </c>
      <c r="AG16" s="12">
        <f>CONVERT('HF antenna lengths metric'!L16,"m","ft")</f>
        <v>27.208051353539314</v>
      </c>
      <c r="AH16" s="26">
        <f t="shared" si="17"/>
        <v>27</v>
      </c>
      <c r="AI16" s="25">
        <f t="shared" si="18"/>
        <v>2.3999999999999915</v>
      </c>
      <c r="AJ16" s="12" t="str">
        <f t="shared" si="19"/>
        <v>27' 2 2/5"</v>
      </c>
      <c r="AK16" s="8">
        <f>CONVERT('HF antenna lengths metric'!M16,"m","ft")</f>
        <v>25.847648785862351</v>
      </c>
      <c r="AL16" s="38">
        <f t="shared" si="20"/>
        <v>25</v>
      </c>
      <c r="AM16" s="39">
        <f t="shared" si="21"/>
        <v>10.079999999999998</v>
      </c>
      <c r="AN16" s="8" t="str">
        <f t="shared" si="22"/>
        <v>25' 10"</v>
      </c>
      <c r="AO16" s="8">
        <f>CONVERT('HF antenna lengths metric'!N16,"m","ft")</f>
        <v>18.138700902359545</v>
      </c>
      <c r="AP16" s="38">
        <f t="shared" si="23"/>
        <v>18</v>
      </c>
      <c r="AQ16" s="39">
        <f t="shared" si="24"/>
        <v>1.5599999999999881</v>
      </c>
      <c r="AR16" s="9" t="str">
        <f t="shared" si="25"/>
        <v>18' 1 5/9"</v>
      </c>
      <c r="AS16" s="12">
        <f>CONVERT('HF antenna lengths metric'!O16,"m","ft")</f>
        <v>54.416102707078629</v>
      </c>
      <c r="AT16" s="26">
        <f t="shared" si="26"/>
        <v>54</v>
      </c>
      <c r="AU16" s="25">
        <f t="shared" si="27"/>
        <v>4.9199999999999591</v>
      </c>
      <c r="AV16" s="12" t="str">
        <f t="shared" si="28"/>
        <v>54' 5"</v>
      </c>
      <c r="AW16" s="8">
        <f>CONVERT('HF antenna lengths metric'!P16,"m","ft")</f>
        <v>51.695297571724701</v>
      </c>
      <c r="AX16" s="38">
        <f t="shared" si="29"/>
        <v>51</v>
      </c>
      <c r="AY16" s="39">
        <f t="shared" si="30"/>
        <v>8.2799999999999727</v>
      </c>
      <c r="AZ16" s="8" t="str">
        <f t="shared" si="31"/>
        <v>51' 8 2/7"</v>
      </c>
      <c r="BA16" s="8">
        <f>CONVERT('HF antenna lengths metric'!Q16,"m","ft")</f>
        <v>59.857712977786505</v>
      </c>
      <c r="BB16" s="38">
        <f t="shared" si="32"/>
        <v>59</v>
      </c>
      <c r="BC16" s="39">
        <f t="shared" si="33"/>
        <v>10.200000000000017</v>
      </c>
      <c r="BD16" s="8" t="str">
        <f t="shared" si="34"/>
        <v>59' 10 1/5"</v>
      </c>
      <c r="BE16" s="8">
        <f>CONVERT('HF antenna lengths metric'!R16,"m","ft")</f>
        <v>36.277401804719091</v>
      </c>
      <c r="BF16" s="38">
        <f t="shared" si="35"/>
        <v>36</v>
      </c>
      <c r="BG16" s="39">
        <f t="shared" si="36"/>
        <v>3.2400000000000375</v>
      </c>
      <c r="BH16" s="9" t="str">
        <f t="shared" si="37"/>
        <v>36' 3 1/4"</v>
      </c>
    </row>
    <row r="17" spans="2:60" ht="22.5" customHeight="1" x14ac:dyDescent="0.2">
      <c r="B17" s="82"/>
      <c r="C17" s="27"/>
      <c r="D17" s="28">
        <v>18.12</v>
      </c>
      <c r="E17" s="29">
        <f>CONVERT('HF antenna lengths metric'!E17,"m","ft")</f>
        <v>13.570240844790924</v>
      </c>
      <c r="F17" s="30">
        <f t="shared" si="38"/>
        <v>13</v>
      </c>
      <c r="G17" s="31">
        <f t="shared" si="39"/>
        <v>6.8400000000000034</v>
      </c>
      <c r="H17" s="29" t="str">
        <f t="shared" si="40"/>
        <v>13' 6 5/6"</v>
      </c>
      <c r="I17" s="40">
        <f>CONVERT('HF antenna lengths metric'!F17,"m","ft")</f>
        <v>12.891728802551377</v>
      </c>
      <c r="J17" s="41">
        <f t="shared" si="41"/>
        <v>12</v>
      </c>
      <c r="K17" s="42">
        <f t="shared" si="42"/>
        <v>10.680000000000007</v>
      </c>
      <c r="L17" s="40" t="str">
        <f t="shared" si="1"/>
        <v>12' 10 2/3"</v>
      </c>
      <c r="M17" s="40">
        <f>CONVERT('HF antenna lengths metric'!G17,"m","ft")</f>
        <v>9.046827229860618</v>
      </c>
      <c r="N17" s="41">
        <f t="shared" si="2"/>
        <v>9</v>
      </c>
      <c r="O17" s="42">
        <f t="shared" si="3"/>
        <v>0.47999999999998977</v>
      </c>
      <c r="P17" s="40" t="str">
        <f t="shared" si="4"/>
        <v>9' 0 1/2"</v>
      </c>
      <c r="Q17" s="40">
        <f>CONVERT('HF antenna lengths metric'!H17,"m","ft")</f>
        <v>11.127597492728558</v>
      </c>
      <c r="R17" s="41">
        <f t="shared" si="5"/>
        <v>11</v>
      </c>
      <c r="S17" s="42">
        <f t="shared" si="6"/>
        <v>1.4399999999999906</v>
      </c>
      <c r="T17" s="43" t="str">
        <f t="shared" si="7"/>
        <v>11' 1 4/9"</v>
      </c>
      <c r="U17" s="12">
        <f>CONVERT('HF antenna lengths metric'!I17,"m","ft")</f>
        <v>20.355361267186389</v>
      </c>
      <c r="V17" s="30">
        <f t="shared" si="8"/>
        <v>20</v>
      </c>
      <c r="W17" s="31">
        <f t="shared" si="9"/>
        <v>4.2000000000000171</v>
      </c>
      <c r="X17" s="29" t="str">
        <f t="shared" si="10"/>
        <v>20' 4 1/5"</v>
      </c>
      <c r="Y17" s="8">
        <f>CONVERT('HF antenna lengths metric'!J17,"m","ft")</f>
        <v>19.337593203827065</v>
      </c>
      <c r="Z17" s="41">
        <f t="shared" si="11"/>
        <v>19</v>
      </c>
      <c r="AA17" s="42">
        <f t="shared" si="12"/>
        <v>3.9599999999999795</v>
      </c>
      <c r="AB17" s="40" t="str">
        <f t="shared" si="13"/>
        <v>19' 4"</v>
      </c>
      <c r="AC17" s="8">
        <f>CONVERT('HF antenna lengths metric'!K17,"m","ft")</f>
        <v>13.570240844790924</v>
      </c>
      <c r="AD17" s="41">
        <f t="shared" si="14"/>
        <v>13</v>
      </c>
      <c r="AE17" s="42">
        <f t="shared" si="15"/>
        <v>6.8400000000000034</v>
      </c>
      <c r="AF17" s="43" t="str">
        <f t="shared" si="16"/>
        <v>13' 6 5/6"</v>
      </c>
      <c r="AG17" s="29">
        <f>CONVERT('HF antenna lengths metric'!L17,"m","ft")</f>
        <v>27.140481689581847</v>
      </c>
      <c r="AH17" s="30">
        <f t="shared" si="17"/>
        <v>27</v>
      </c>
      <c r="AI17" s="31">
        <f t="shared" si="18"/>
        <v>1.6800000000000068</v>
      </c>
      <c r="AJ17" s="29" t="str">
        <f t="shared" si="19"/>
        <v>27' 1 2/3"</v>
      </c>
      <c r="AK17" s="40">
        <f>CONVERT('HF antenna lengths metric'!M17,"m","ft")</f>
        <v>25.783457605102754</v>
      </c>
      <c r="AL17" s="41">
        <f t="shared" si="20"/>
        <v>25</v>
      </c>
      <c r="AM17" s="42">
        <f t="shared" si="21"/>
        <v>9.3600000000000136</v>
      </c>
      <c r="AN17" s="40" t="str">
        <f t="shared" si="22"/>
        <v>25' 9 1/3"</v>
      </c>
      <c r="AO17" s="40">
        <f>CONVERT('HF antenna lengths metric'!N17,"m","ft")</f>
        <v>18.093654459721236</v>
      </c>
      <c r="AP17" s="41">
        <f t="shared" si="23"/>
        <v>18</v>
      </c>
      <c r="AQ17" s="42">
        <f t="shared" si="24"/>
        <v>1.0799999999999983</v>
      </c>
      <c r="AR17" s="43" t="str">
        <f t="shared" si="25"/>
        <v>18' 1"</v>
      </c>
      <c r="AS17" s="29">
        <f>CONVERT('HF antenna lengths metric'!O17,"m","ft")</f>
        <v>54.280963379163694</v>
      </c>
      <c r="AT17" s="30">
        <f t="shared" si="26"/>
        <v>54</v>
      </c>
      <c r="AU17" s="31">
        <f t="shared" si="27"/>
        <v>3.3600000000000136</v>
      </c>
      <c r="AV17" s="29" t="str">
        <f t="shared" si="28"/>
        <v>54' 3 1/3"</v>
      </c>
      <c r="AW17" s="40">
        <f>CONVERT('HF antenna lengths metric'!P17,"m","ft")</f>
        <v>51.566915210205508</v>
      </c>
      <c r="AX17" s="41">
        <f t="shared" si="29"/>
        <v>51</v>
      </c>
      <c r="AY17" s="42">
        <f t="shared" si="30"/>
        <v>6.7200000000000273</v>
      </c>
      <c r="AZ17" s="40" t="str">
        <f t="shared" si="31"/>
        <v>51' 6 5/7"</v>
      </c>
      <c r="BA17" s="40">
        <f>CONVERT('HF antenna lengths metric'!Q17,"m","ft")</f>
        <v>59.709059717080073</v>
      </c>
      <c r="BB17" s="41">
        <f t="shared" si="32"/>
        <v>59</v>
      </c>
      <c r="BC17" s="42">
        <f t="shared" si="33"/>
        <v>8.4000000000000341</v>
      </c>
      <c r="BD17" s="40" t="str">
        <f t="shared" si="34"/>
        <v>59' 8 2/5"</v>
      </c>
      <c r="BE17" s="8">
        <f>CONVERT('HF antenna lengths metric'!R17,"m","ft")</f>
        <v>36.187308919442472</v>
      </c>
      <c r="BF17" s="41">
        <f t="shared" si="35"/>
        <v>36</v>
      </c>
      <c r="BG17" s="42">
        <f t="shared" si="36"/>
        <v>2.1599999999999966</v>
      </c>
      <c r="BH17" s="43" t="str">
        <f t="shared" si="37"/>
        <v>36' 2 1/6"</v>
      </c>
    </row>
    <row r="18" spans="2:60" ht="22.5" customHeight="1" x14ac:dyDescent="0.2">
      <c r="B18" s="81" t="s">
        <v>7</v>
      </c>
      <c r="C18" s="15">
        <v>21.02</v>
      </c>
      <c r="D18" s="7"/>
      <c r="E18" s="12">
        <f>CONVERT('HF antenna lengths metric'!E18,"m","ft")</f>
        <v>11.698038254405878</v>
      </c>
      <c r="F18" s="26">
        <f t="shared" si="38"/>
        <v>11</v>
      </c>
      <c r="G18" s="25">
        <f t="shared" si="39"/>
        <v>8.279999999999994</v>
      </c>
      <c r="H18" s="12" t="str">
        <f t="shared" si="40"/>
        <v>11' 8 2/7"</v>
      </c>
      <c r="I18" s="8">
        <f>CONVERT('HF antenna lengths metric'!F18,"m","ft")</f>
        <v>11.113136341685584</v>
      </c>
      <c r="J18" s="38">
        <f t="shared" si="41"/>
        <v>11</v>
      </c>
      <c r="K18" s="39">
        <f t="shared" si="42"/>
        <v>1.3199999999999932</v>
      </c>
      <c r="L18" s="8" t="str">
        <f t="shared" si="1"/>
        <v>11' 1 1/3"</v>
      </c>
      <c r="M18" s="8">
        <f>CONVERT('HF antenna lengths metric'!G18,"m","ft")</f>
        <v>7.7986921696039184</v>
      </c>
      <c r="N18" s="38">
        <f t="shared" si="2"/>
        <v>7</v>
      </c>
      <c r="O18" s="39">
        <f t="shared" si="3"/>
        <v>9.48</v>
      </c>
      <c r="P18" s="8" t="str">
        <f t="shared" si="4"/>
        <v>7' 9 1/2"</v>
      </c>
      <c r="Q18" s="8">
        <f>CONVERT('HF antenna lengths metric'!H18,"m","ft")</f>
        <v>9.5923913686128195</v>
      </c>
      <c r="R18" s="38">
        <f t="shared" si="5"/>
        <v>9</v>
      </c>
      <c r="S18" s="39">
        <f t="shared" si="6"/>
        <v>7.0799999999999983</v>
      </c>
      <c r="T18" s="9" t="str">
        <f t="shared" si="7"/>
        <v>9' 7"</v>
      </c>
      <c r="U18" s="29">
        <f>CONVERT('HF antenna lengths metric'!I18,"m","ft")</f>
        <v>17.547057381608816</v>
      </c>
      <c r="V18" s="26">
        <f t="shared" si="8"/>
        <v>17</v>
      </c>
      <c r="W18" s="25">
        <f t="shared" si="9"/>
        <v>6.4799999999999898</v>
      </c>
      <c r="X18" s="12" t="str">
        <f t="shared" si="10"/>
        <v>17' 6 1/2"</v>
      </c>
      <c r="Y18" s="8">
        <f>CONVERT('HF antenna lengths metric'!J18,"m","ft")</f>
        <v>16.669704512528373</v>
      </c>
      <c r="Z18" s="38">
        <f t="shared" si="11"/>
        <v>16</v>
      </c>
      <c r="AA18" s="39">
        <f t="shared" si="12"/>
        <v>7.9200000000000017</v>
      </c>
      <c r="AB18" s="8" t="str">
        <f t="shared" si="13"/>
        <v>16' 8"</v>
      </c>
      <c r="AC18" s="8">
        <f>CONVERT('HF antenna lengths metric'!K18,"m","ft")</f>
        <v>11.698038254405878</v>
      </c>
      <c r="AD18" s="38">
        <f t="shared" si="14"/>
        <v>11</v>
      </c>
      <c r="AE18" s="39">
        <f t="shared" si="15"/>
        <v>8.279999999999994</v>
      </c>
      <c r="AF18" s="9" t="str">
        <f t="shared" si="16"/>
        <v>11' 8 2/7"</v>
      </c>
      <c r="AG18" s="12">
        <f>CONVERT('HF antenna lengths metric'!L18,"m","ft")</f>
        <v>23.396076508811756</v>
      </c>
      <c r="AH18" s="26">
        <f t="shared" si="17"/>
        <v>23</v>
      </c>
      <c r="AI18" s="25">
        <f t="shared" si="18"/>
        <v>4.6800000000000068</v>
      </c>
      <c r="AJ18" s="12" t="str">
        <f t="shared" si="19"/>
        <v>23' 4 2/3"</v>
      </c>
      <c r="AK18" s="8">
        <f>CONVERT('HF antenna lengths metric'!M18,"m","ft")</f>
        <v>22.226272683371167</v>
      </c>
      <c r="AL18" s="38">
        <f t="shared" si="20"/>
        <v>22</v>
      </c>
      <c r="AM18" s="39">
        <f t="shared" si="21"/>
        <v>2.6399999999999864</v>
      </c>
      <c r="AN18" s="8" t="str">
        <f t="shared" si="22"/>
        <v>22' 2 2/3"</v>
      </c>
      <c r="AO18" s="8">
        <f>CONVERT('HF antenna lengths metric'!N18,"m","ft")</f>
        <v>15.597384339207837</v>
      </c>
      <c r="AP18" s="38">
        <f t="shared" si="23"/>
        <v>15</v>
      </c>
      <c r="AQ18" s="39">
        <f t="shared" si="24"/>
        <v>7.0799999999999983</v>
      </c>
      <c r="AR18" s="9" t="str">
        <f t="shared" si="25"/>
        <v>15' 7"</v>
      </c>
      <c r="AS18" s="12">
        <f>CONVERT('HF antenna lengths metric'!O18,"m","ft")</f>
        <v>46.792153017623512</v>
      </c>
      <c r="AT18" s="26">
        <f t="shared" si="26"/>
        <v>46</v>
      </c>
      <c r="AU18" s="25">
        <f t="shared" si="27"/>
        <v>9.4799999999999898</v>
      </c>
      <c r="AV18" s="12" t="str">
        <f t="shared" si="28"/>
        <v>46' 9 1/2"</v>
      </c>
      <c r="AW18" s="8">
        <f>CONVERT('HF antenna lengths metric'!P18,"m","ft")</f>
        <v>44.452545366742335</v>
      </c>
      <c r="AX18" s="38">
        <f t="shared" si="29"/>
        <v>44</v>
      </c>
      <c r="AY18" s="39">
        <f t="shared" si="30"/>
        <v>5.4000000000000341</v>
      </c>
      <c r="AZ18" s="8" t="str">
        <f t="shared" si="31"/>
        <v>44' 5 2/5"</v>
      </c>
      <c r="BA18" s="8">
        <f>CONVERT('HF antenna lengths metric'!Q18,"m","ft")</f>
        <v>51.47136831938586</v>
      </c>
      <c r="BB18" s="38">
        <f t="shared" si="32"/>
        <v>51</v>
      </c>
      <c r="BC18" s="39">
        <f t="shared" si="33"/>
        <v>5.6399999999999864</v>
      </c>
      <c r="BD18" s="8" t="str">
        <f t="shared" si="34"/>
        <v>51' 5 2/3"</v>
      </c>
      <c r="BE18" s="8">
        <f>CONVERT('HF antenna lengths metric'!R18,"m","ft")</f>
        <v>31.194768678415674</v>
      </c>
      <c r="BF18" s="38">
        <f t="shared" si="35"/>
        <v>31</v>
      </c>
      <c r="BG18" s="39">
        <f t="shared" si="36"/>
        <v>2.2800000000000153</v>
      </c>
      <c r="BH18" s="9" t="str">
        <f t="shared" si="37"/>
        <v>31' 2 2/7"</v>
      </c>
    </row>
    <row r="19" spans="2:60" ht="22.5" customHeight="1" x14ac:dyDescent="0.2">
      <c r="B19" s="82"/>
      <c r="C19" s="27"/>
      <c r="D19" s="28">
        <v>21.25</v>
      </c>
      <c r="E19" s="29">
        <f>CONVERT('HF antenna lengths metric'!E19,"m","ft")</f>
        <v>11.571424193299366</v>
      </c>
      <c r="F19" s="30">
        <f t="shared" si="38"/>
        <v>11</v>
      </c>
      <c r="G19" s="31">
        <f t="shared" si="39"/>
        <v>6.8400000000000034</v>
      </c>
      <c r="H19" s="29" t="str">
        <f t="shared" si="40"/>
        <v>11' 6 5/6"</v>
      </c>
      <c r="I19" s="40">
        <f>CONVERT('HF antenna lengths metric'!F19,"m","ft")</f>
        <v>10.992852983634398</v>
      </c>
      <c r="J19" s="41">
        <f t="shared" si="41"/>
        <v>10</v>
      </c>
      <c r="K19" s="42">
        <f t="shared" si="42"/>
        <v>11.880000000000003</v>
      </c>
      <c r="L19" s="40" t="str">
        <f t="shared" si="1"/>
        <v>10' 11 7/8"</v>
      </c>
      <c r="M19" s="40">
        <f>CONVERT('HF antenna lengths metric'!G19,"m","ft")</f>
        <v>7.7142827955329114</v>
      </c>
      <c r="N19" s="41">
        <f t="shared" si="2"/>
        <v>7</v>
      </c>
      <c r="O19" s="42">
        <f t="shared" si="3"/>
        <v>8.52</v>
      </c>
      <c r="P19" s="40">
        <f>'Stubs metric'!1:1048576+'Stubs metric'!1:1048576+'HF antenna lengths metric'!10:10+'HF antenna lengths metric'!10:10</f>
        <v>106.21026854372552</v>
      </c>
      <c r="Q19" s="40">
        <f>CONVERT('HF antenna lengths metric'!H19,"m","ft")</f>
        <v>9.4885678385054799</v>
      </c>
      <c r="R19" s="41">
        <f t="shared" si="5"/>
        <v>9</v>
      </c>
      <c r="S19" s="42">
        <f t="shared" si="6"/>
        <v>5.7600000000000051</v>
      </c>
      <c r="T19" s="43" t="str">
        <f t="shared" si="7"/>
        <v>9' 5 3/4"</v>
      </c>
      <c r="U19" s="12">
        <f>CONVERT('HF antenna lengths metric'!I19,"m","ft")</f>
        <v>17.35713628994905</v>
      </c>
      <c r="V19" s="30">
        <f t="shared" si="8"/>
        <v>17</v>
      </c>
      <c r="W19" s="31">
        <f t="shared" si="9"/>
        <v>4.2000000000000171</v>
      </c>
      <c r="X19" s="29" t="str">
        <f t="shared" si="10"/>
        <v>17' 4 1/5"</v>
      </c>
      <c r="Y19" s="8">
        <f>CONVERT('HF antenna lengths metric'!J19,"m","ft")</f>
        <v>16.489279475451596</v>
      </c>
      <c r="Z19" s="41">
        <f t="shared" si="11"/>
        <v>16</v>
      </c>
      <c r="AA19" s="42">
        <f t="shared" si="12"/>
        <v>5.7600000000000051</v>
      </c>
      <c r="AB19" s="40" t="str">
        <f t="shared" si="13"/>
        <v>16' 5 3/4"</v>
      </c>
      <c r="AC19" s="8">
        <f>CONVERT('HF antenna lengths metric'!K19,"m","ft")</f>
        <v>11.571424193299366</v>
      </c>
      <c r="AD19" s="41">
        <f t="shared" si="14"/>
        <v>11</v>
      </c>
      <c r="AE19" s="42">
        <f t="shared" si="15"/>
        <v>6.8400000000000034</v>
      </c>
      <c r="AF19" s="43" t="str">
        <f t="shared" si="16"/>
        <v>11' 6 5/6"</v>
      </c>
      <c r="AG19" s="29">
        <f>CONVERT('HF antenna lengths metric'!L19,"m","ft")</f>
        <v>23.142848386598732</v>
      </c>
      <c r="AH19" s="30">
        <f t="shared" si="17"/>
        <v>23</v>
      </c>
      <c r="AI19" s="31">
        <f t="shared" si="18"/>
        <v>1.6800000000000068</v>
      </c>
      <c r="AJ19" s="29" t="str">
        <f t="shared" si="19"/>
        <v>23' 1 2/3"</v>
      </c>
      <c r="AK19" s="40">
        <f>CONVERT('HF antenna lengths metric'!M19,"m","ft")</f>
        <v>21.985705967268796</v>
      </c>
      <c r="AL19" s="41">
        <f t="shared" si="20"/>
        <v>21</v>
      </c>
      <c r="AM19" s="42">
        <f t="shared" si="21"/>
        <v>11.760000000000005</v>
      </c>
      <c r="AN19" s="40" t="str">
        <f t="shared" si="22"/>
        <v>21' 11 3/4"</v>
      </c>
      <c r="AO19" s="40">
        <f>CONVERT('HF antenna lengths metric'!N19,"m","ft")</f>
        <v>15.428565591065823</v>
      </c>
      <c r="AP19" s="41">
        <f t="shared" si="23"/>
        <v>15</v>
      </c>
      <c r="AQ19" s="42">
        <f t="shared" si="24"/>
        <v>5.0399999999999991</v>
      </c>
      <c r="AR19" s="43" t="str">
        <f t="shared" si="25"/>
        <v>15' 5"</v>
      </c>
      <c r="AS19" s="29">
        <f>CONVERT('HF antenna lengths metric'!O19,"m","ft")</f>
        <v>46.285696773197465</v>
      </c>
      <c r="AT19" s="30">
        <f t="shared" si="26"/>
        <v>46</v>
      </c>
      <c r="AU19" s="31">
        <f t="shared" si="27"/>
        <v>3.3600000000000136</v>
      </c>
      <c r="AV19" s="29" t="str">
        <f t="shared" si="28"/>
        <v>46' 3 1/3"</v>
      </c>
      <c r="AW19" s="40">
        <f>CONVERT('HF antenna lengths metric'!P19,"m","ft")</f>
        <v>43.971411934537592</v>
      </c>
      <c r="AX19" s="41">
        <f t="shared" si="29"/>
        <v>43</v>
      </c>
      <c r="AY19" s="42">
        <f t="shared" si="30"/>
        <v>11.639999999999986</v>
      </c>
      <c r="AZ19" s="40" t="str">
        <f t="shared" si="31"/>
        <v>43' 11 2/3"</v>
      </c>
      <c r="BA19" s="40">
        <f>CONVERT('HF antenna lengths metric'!Q19,"m","ft")</f>
        <v>50.914266450517218</v>
      </c>
      <c r="BB19" s="41">
        <f t="shared" si="32"/>
        <v>50</v>
      </c>
      <c r="BC19" s="42">
        <f t="shared" si="33"/>
        <v>10.919999999999959</v>
      </c>
      <c r="BD19" s="40" t="str">
        <f t="shared" si="34"/>
        <v>50' 11"</v>
      </c>
      <c r="BE19" s="8">
        <f>CONVERT('HF antenna lengths metric'!R19,"m","ft")</f>
        <v>30.857131182131646</v>
      </c>
      <c r="BF19" s="41">
        <f t="shared" si="35"/>
        <v>30</v>
      </c>
      <c r="BG19" s="42">
        <f t="shared" si="36"/>
        <v>10.200000000000017</v>
      </c>
      <c r="BH19" s="43" t="str">
        <f t="shared" si="37"/>
        <v>30' 10 1/5"</v>
      </c>
    </row>
    <row r="20" spans="2:60" ht="22.5" customHeight="1" x14ac:dyDescent="0.2">
      <c r="B20" s="81" t="s">
        <v>8</v>
      </c>
      <c r="C20" s="15">
        <v>24.91</v>
      </c>
      <c r="D20" s="7"/>
      <c r="E20" s="12">
        <f>CONVERT('HF antenna lengths metric'!E20,"m","ft")</f>
        <v>9.8712470536977737</v>
      </c>
      <c r="F20" s="26">
        <f t="shared" si="38"/>
        <v>9</v>
      </c>
      <c r="G20" s="25">
        <f t="shared" si="39"/>
        <v>10.439999999999991</v>
      </c>
      <c r="H20" s="12" t="str">
        <f t="shared" si="40"/>
        <v>9' 10 4/9"</v>
      </c>
      <c r="I20" s="8">
        <f>CONVERT('HF antenna lengths metric'!F20,"m","ft")</f>
        <v>9.3776847010128837</v>
      </c>
      <c r="J20" s="38">
        <f t="shared" si="41"/>
        <v>9</v>
      </c>
      <c r="K20" s="39">
        <f t="shared" si="42"/>
        <v>4.4399999999999906</v>
      </c>
      <c r="L20" s="8" t="str">
        <f t="shared" si="1"/>
        <v>9' 4 4/9"</v>
      </c>
      <c r="M20" s="8">
        <f>CONVERT('HF antenna lengths metric'!G20,"m","ft")</f>
        <v>6.5808313691318494</v>
      </c>
      <c r="N20" s="38">
        <f t="shared" si="2"/>
        <v>6</v>
      </c>
      <c r="O20" s="39">
        <f t="shared" si="3"/>
        <v>6.9600000000000009</v>
      </c>
      <c r="P20" s="8" t="str">
        <f t="shared" si="4"/>
        <v>6' 7"</v>
      </c>
      <c r="Q20" s="8">
        <f>CONVERT('HF antenna lengths metric'!H20,"m","ft")</f>
        <v>8.0944225840321735</v>
      </c>
      <c r="R20" s="38">
        <f t="shared" si="5"/>
        <v>8</v>
      </c>
      <c r="S20" s="39">
        <f t="shared" si="6"/>
        <v>1.0799999999999983</v>
      </c>
      <c r="T20" s="9" t="str">
        <f t="shared" si="7"/>
        <v>8' 1"</v>
      </c>
      <c r="U20" s="29">
        <f>CONVERT('HF antenna lengths metric'!I20,"m","ft")</f>
        <v>14.80687058054666</v>
      </c>
      <c r="V20" s="26">
        <f t="shared" si="8"/>
        <v>14</v>
      </c>
      <c r="W20" s="25">
        <f t="shared" si="9"/>
        <v>9.6000000000000085</v>
      </c>
      <c r="X20" s="12" t="str">
        <f t="shared" si="10"/>
        <v>14' 9 3/5"</v>
      </c>
      <c r="Y20" s="8">
        <f>CONVERT('HF antenna lengths metric'!J20,"m","ft")</f>
        <v>14.066527051519326</v>
      </c>
      <c r="Z20" s="38">
        <f t="shared" si="11"/>
        <v>14</v>
      </c>
      <c r="AA20" s="39">
        <f t="shared" si="12"/>
        <v>0.72000000000000597</v>
      </c>
      <c r="AB20" s="8" t="str">
        <f t="shared" si="13"/>
        <v>14' 0 5/7"</v>
      </c>
      <c r="AC20" s="8">
        <f>CONVERT('HF antenna lengths metric'!K20,"m","ft")</f>
        <v>9.8712470536977737</v>
      </c>
      <c r="AD20" s="38">
        <f t="shared" si="14"/>
        <v>9</v>
      </c>
      <c r="AE20" s="39">
        <f t="shared" si="15"/>
        <v>10.439999999999991</v>
      </c>
      <c r="AF20" s="9" t="str">
        <f t="shared" si="16"/>
        <v>9' 10 4/9"</v>
      </c>
      <c r="AG20" s="12">
        <f>CONVERT('HF antenna lengths metric'!L20,"m","ft")</f>
        <v>19.742494107395547</v>
      </c>
      <c r="AH20" s="26">
        <f t="shared" si="17"/>
        <v>19</v>
      </c>
      <c r="AI20" s="25">
        <f t="shared" si="18"/>
        <v>8.8799999999999812</v>
      </c>
      <c r="AJ20" s="12" t="str">
        <f t="shared" si="19"/>
        <v>19' 8 7/8"</v>
      </c>
      <c r="AK20" s="8">
        <f>CONVERT('HF antenna lengths metric'!M20,"m","ft")</f>
        <v>18.755369402025767</v>
      </c>
      <c r="AL20" s="38">
        <f t="shared" si="20"/>
        <v>18</v>
      </c>
      <c r="AM20" s="39">
        <f t="shared" si="21"/>
        <v>9</v>
      </c>
      <c r="AN20" s="8" t="str">
        <f t="shared" si="22"/>
        <v>18' 9"</v>
      </c>
      <c r="AO20" s="8">
        <f>CONVERT('HF antenna lengths metric'!N20,"m","ft")</f>
        <v>13.161662738263699</v>
      </c>
      <c r="AP20" s="38">
        <f t="shared" si="23"/>
        <v>13</v>
      </c>
      <c r="AQ20" s="39">
        <f t="shared" si="24"/>
        <v>1.9200000000000017</v>
      </c>
      <c r="AR20" s="9" t="str">
        <f t="shared" si="25"/>
        <v>13' 2"</v>
      </c>
      <c r="AS20" s="12">
        <f>CONVERT('HF antenna lengths metric'!O20,"m","ft")</f>
        <v>39.484988214791095</v>
      </c>
      <c r="AT20" s="26">
        <f t="shared" si="26"/>
        <v>39</v>
      </c>
      <c r="AU20" s="25">
        <f t="shared" si="27"/>
        <v>5.7599999999999625</v>
      </c>
      <c r="AV20" s="12" t="str">
        <f t="shared" si="28"/>
        <v>39' 5 3/4"</v>
      </c>
      <c r="AW20" s="8">
        <f>CONVERT('HF antenna lengths metric'!P20,"m","ft")</f>
        <v>37.510738804051535</v>
      </c>
      <c r="AX20" s="38">
        <f t="shared" si="29"/>
        <v>37</v>
      </c>
      <c r="AY20" s="39">
        <f t="shared" si="30"/>
        <v>6.1199999999999761</v>
      </c>
      <c r="AZ20" s="8" t="str">
        <f t="shared" si="31"/>
        <v>37' 6 1/8"</v>
      </c>
      <c r="BA20" s="8">
        <f>CONVERT('HF antenna lengths metric'!Q20,"m","ft")</f>
        <v>43.433487036270208</v>
      </c>
      <c r="BB20" s="38">
        <f t="shared" si="32"/>
        <v>43</v>
      </c>
      <c r="BC20" s="39">
        <f t="shared" si="33"/>
        <v>5.1599999999999966</v>
      </c>
      <c r="BD20" s="8" t="str">
        <f t="shared" si="34"/>
        <v>43' 5 1/6"</v>
      </c>
      <c r="BE20" s="8">
        <f>CONVERT('HF antenna lengths metric'!R20,"m","ft")</f>
        <v>26.323325476527398</v>
      </c>
      <c r="BF20" s="38">
        <f t="shared" si="35"/>
        <v>26</v>
      </c>
      <c r="BG20" s="39">
        <f t="shared" si="36"/>
        <v>3.8400000000000034</v>
      </c>
      <c r="BH20" s="9" t="str">
        <f t="shared" si="37"/>
        <v>26' 3 5/6"</v>
      </c>
    </row>
    <row r="21" spans="2:60" ht="22.5" customHeight="1" x14ac:dyDescent="0.2">
      <c r="B21" s="82"/>
      <c r="C21" s="27"/>
      <c r="D21" s="28">
        <v>24.95</v>
      </c>
      <c r="E21" s="29">
        <f>CONVERT('HF antenna lengths metric'!E21,"m","ft")</f>
        <v>9.8554214071186994</v>
      </c>
      <c r="F21" s="30">
        <f t="shared" si="38"/>
        <v>9</v>
      </c>
      <c r="G21" s="31">
        <f t="shared" si="39"/>
        <v>10.199999999999996</v>
      </c>
      <c r="H21" s="29" t="str">
        <f t="shared" si="40"/>
        <v>9' 10 1/5"</v>
      </c>
      <c r="I21" s="40">
        <f>CONVERT('HF antenna lengths metric'!F21,"m","ft")</f>
        <v>9.3626503367627638</v>
      </c>
      <c r="J21" s="41">
        <f t="shared" si="41"/>
        <v>9</v>
      </c>
      <c r="K21" s="42">
        <f t="shared" si="42"/>
        <v>4.3199999999999932</v>
      </c>
      <c r="L21" s="40" t="str">
        <f t="shared" si="1"/>
        <v>9' 4 1/3"</v>
      </c>
      <c r="M21" s="40">
        <f>CONVERT('HF antenna lengths metric'!G21,"m","ft")</f>
        <v>6.5702809380791329</v>
      </c>
      <c r="N21" s="41">
        <f t="shared" si="2"/>
        <v>6</v>
      </c>
      <c r="O21" s="42">
        <f t="shared" si="3"/>
        <v>6.8400000000000034</v>
      </c>
      <c r="P21" s="40" t="str">
        <f t="shared" si="4"/>
        <v>6' 6 5/6"</v>
      </c>
      <c r="Q21" s="40">
        <f>CONVERT('HF antenna lengths metric'!H21,"m","ft")</f>
        <v>8.0814455538373338</v>
      </c>
      <c r="R21" s="41">
        <f t="shared" si="5"/>
        <v>8</v>
      </c>
      <c r="S21" s="42">
        <f t="shared" si="6"/>
        <v>0.96000000000000085</v>
      </c>
      <c r="T21" s="43" t="str">
        <f t="shared" si="7"/>
        <v>8' 1"</v>
      </c>
      <c r="U21" s="12">
        <f>CONVERT('HF antenna lengths metric'!I21,"m","ft")</f>
        <v>14.78313211067805</v>
      </c>
      <c r="V21" s="30">
        <f t="shared" si="8"/>
        <v>14</v>
      </c>
      <c r="W21" s="31">
        <f t="shared" si="9"/>
        <v>9.3599999999999923</v>
      </c>
      <c r="X21" s="29" t="str">
        <f t="shared" si="10"/>
        <v>14' 9 1/3"</v>
      </c>
      <c r="Y21" s="8">
        <f>CONVERT('HF antenna lengths metric'!J21,"m","ft")</f>
        <v>14.043975505144145</v>
      </c>
      <c r="Z21" s="41">
        <f t="shared" si="11"/>
        <v>14</v>
      </c>
      <c r="AA21" s="42">
        <f t="shared" si="12"/>
        <v>0.47999999999998977</v>
      </c>
      <c r="AB21" s="40" t="str">
        <f t="shared" si="13"/>
        <v>14' 0 1/2"</v>
      </c>
      <c r="AC21" s="8">
        <f>CONVERT('HF antenna lengths metric'!K21,"m","ft")</f>
        <v>9.8554214071186994</v>
      </c>
      <c r="AD21" s="41">
        <f t="shared" si="14"/>
        <v>9</v>
      </c>
      <c r="AE21" s="42">
        <f t="shared" si="15"/>
        <v>10.199999999999996</v>
      </c>
      <c r="AF21" s="43" t="str">
        <f t="shared" si="16"/>
        <v>9' 10 1/5"</v>
      </c>
      <c r="AG21" s="29">
        <f>CONVERT('HF antenna lengths metric'!L21,"m","ft")</f>
        <v>19.710842814237399</v>
      </c>
      <c r="AH21" s="30">
        <f t="shared" si="17"/>
        <v>19</v>
      </c>
      <c r="AI21" s="31">
        <f t="shared" si="18"/>
        <v>8.5200000000000102</v>
      </c>
      <c r="AJ21" s="29" t="str">
        <f t="shared" si="19"/>
        <v>19' 8 1/2"</v>
      </c>
      <c r="AK21" s="40">
        <f>CONVERT('HF antenna lengths metric'!M21,"m","ft")</f>
        <v>18.725300673525528</v>
      </c>
      <c r="AL21" s="41">
        <f t="shared" si="20"/>
        <v>18</v>
      </c>
      <c r="AM21" s="42">
        <f t="shared" si="21"/>
        <v>8.6399999999999864</v>
      </c>
      <c r="AN21" s="40" t="str">
        <f t="shared" si="22"/>
        <v>18' 8 2/3"</v>
      </c>
      <c r="AO21" s="40">
        <f>CONVERT('HF antenna lengths metric'!N21,"m","ft")</f>
        <v>13.140561876158266</v>
      </c>
      <c r="AP21" s="41">
        <f t="shared" si="23"/>
        <v>13</v>
      </c>
      <c r="AQ21" s="42">
        <f t="shared" si="24"/>
        <v>1.6800000000000068</v>
      </c>
      <c r="AR21" s="43" t="str">
        <f t="shared" si="25"/>
        <v>13' 1 2/3"</v>
      </c>
      <c r="AS21" s="29">
        <f>CONVERT('HF antenna lengths metric'!O21,"m","ft")</f>
        <v>39.421685628474798</v>
      </c>
      <c r="AT21" s="30">
        <f t="shared" si="26"/>
        <v>39</v>
      </c>
      <c r="AU21" s="31">
        <f t="shared" si="27"/>
        <v>5.0400000000000205</v>
      </c>
      <c r="AV21" s="29" t="str">
        <f t="shared" si="28"/>
        <v>39' 5"</v>
      </c>
      <c r="AW21" s="40">
        <f>CONVERT('HF antenna lengths metric'!P21,"m","ft")</f>
        <v>37.450601347051055</v>
      </c>
      <c r="AX21" s="41">
        <f t="shared" si="29"/>
        <v>37</v>
      </c>
      <c r="AY21" s="42">
        <f t="shared" si="30"/>
        <v>5.4000000000000341</v>
      </c>
      <c r="AZ21" s="40" t="str">
        <f t="shared" si="31"/>
        <v>37' 5 2/5"</v>
      </c>
      <c r="BA21" s="40">
        <f>CONVERT('HF antenna lengths metric'!Q21,"m","ft")</f>
        <v>43.363854191322275</v>
      </c>
      <c r="BB21" s="41">
        <f t="shared" si="32"/>
        <v>43</v>
      </c>
      <c r="BC21" s="42">
        <f t="shared" si="33"/>
        <v>4.3199999999999932</v>
      </c>
      <c r="BD21" s="40" t="str">
        <f t="shared" si="34"/>
        <v>43' 4 1/3"</v>
      </c>
      <c r="BE21" s="8">
        <f>CONVERT('HF antenna lengths metric'!R21,"m","ft")</f>
        <v>26.281123752316532</v>
      </c>
      <c r="BF21" s="41">
        <f t="shared" si="35"/>
        <v>26</v>
      </c>
      <c r="BG21" s="42">
        <f t="shared" si="36"/>
        <v>3.3600000000000136</v>
      </c>
      <c r="BH21" s="43" t="str">
        <f t="shared" si="37"/>
        <v>26' 3 1/3"</v>
      </c>
    </row>
    <row r="22" spans="2:60" ht="22.5" customHeight="1" x14ac:dyDescent="0.2">
      <c r="B22" s="81" t="s">
        <v>9</v>
      </c>
      <c r="C22" s="15">
        <v>28.02</v>
      </c>
      <c r="D22" s="7"/>
      <c r="E22" s="12">
        <f>CONVERT('HF antenna lengths metric'!E22,"m","ft")</f>
        <v>8.7756161351752873</v>
      </c>
      <c r="F22" s="26">
        <f t="shared" si="38"/>
        <v>8</v>
      </c>
      <c r="G22" s="25">
        <f t="shared" si="39"/>
        <v>9.2399999999999949</v>
      </c>
      <c r="H22" s="12" t="str">
        <f t="shared" si="40"/>
        <v>8' 9 1/4"</v>
      </c>
      <c r="I22" s="8">
        <f>CONVERT('HF antenna lengths metric'!F22,"m","ft")</f>
        <v>8.3368353284165231</v>
      </c>
      <c r="J22" s="38">
        <f t="shared" si="41"/>
        <v>8</v>
      </c>
      <c r="K22" s="39">
        <f t="shared" si="42"/>
        <v>3.9600000000000009</v>
      </c>
      <c r="L22" s="8" t="str">
        <f t="shared" si="1"/>
        <v>8' 4"</v>
      </c>
      <c r="M22" s="8">
        <f>CONVERT('HF antenna lengths metric'!G22,"m","ft")</f>
        <v>5.850410756783524</v>
      </c>
      <c r="N22" s="38">
        <f t="shared" si="2"/>
        <v>5</v>
      </c>
      <c r="O22" s="39">
        <f t="shared" si="3"/>
        <v>10.199999999999996</v>
      </c>
      <c r="P22" s="8" t="str">
        <f t="shared" si="4"/>
        <v>5' 10 1/5"</v>
      </c>
      <c r="Q22" s="8">
        <f>CONVERT('HF antenna lengths metric'!H22,"m","ft")</f>
        <v>7.1960052308437339</v>
      </c>
      <c r="R22" s="38">
        <f t="shared" si="5"/>
        <v>7</v>
      </c>
      <c r="S22" s="39">
        <f t="shared" si="6"/>
        <v>2.2800000000000047</v>
      </c>
      <c r="T22" s="9" t="str">
        <f t="shared" si="7"/>
        <v>7' 2 2/7"</v>
      </c>
      <c r="U22" s="29">
        <f>CONVERT('HF antenna lengths metric'!I22,"m","ft")</f>
        <v>13.163424202762929</v>
      </c>
      <c r="V22" s="26">
        <f t="shared" si="8"/>
        <v>13</v>
      </c>
      <c r="W22" s="25">
        <f t="shared" si="9"/>
        <v>1.9200000000000017</v>
      </c>
      <c r="X22" s="12" t="str">
        <f t="shared" si="10"/>
        <v>13' 2"</v>
      </c>
      <c r="Y22" s="8">
        <f>CONVERT('HF antenna lengths metric'!J22,"m","ft")</f>
        <v>12.505252992624783</v>
      </c>
      <c r="Z22" s="38">
        <f t="shared" si="11"/>
        <v>12</v>
      </c>
      <c r="AA22" s="39">
        <f t="shared" si="12"/>
        <v>6</v>
      </c>
      <c r="AB22" s="8" t="str">
        <f t="shared" si="13"/>
        <v>12' 6"</v>
      </c>
      <c r="AC22" s="8">
        <f>CONVERT('HF antenna lengths metric'!K22,"m","ft")</f>
        <v>8.7756161351752873</v>
      </c>
      <c r="AD22" s="38">
        <f t="shared" si="14"/>
        <v>8</v>
      </c>
      <c r="AE22" s="39">
        <f t="shared" si="15"/>
        <v>9.2399999999999949</v>
      </c>
      <c r="AF22" s="9" t="str">
        <f t="shared" si="16"/>
        <v>8' 9 1/4"</v>
      </c>
      <c r="AG22" s="12">
        <f>CONVERT('HF antenna lengths metric'!L22,"m","ft")</f>
        <v>17.551232270350575</v>
      </c>
      <c r="AH22" s="26">
        <f t="shared" si="17"/>
        <v>17</v>
      </c>
      <c r="AI22" s="25">
        <f t="shared" si="18"/>
        <v>6.6000000000000085</v>
      </c>
      <c r="AJ22" s="12" t="str">
        <f t="shared" si="19"/>
        <v>17' 6 3/5"</v>
      </c>
      <c r="AK22" s="8">
        <f>CONVERT('HF antenna lengths metric'!M22,"m","ft")</f>
        <v>16.673670656833046</v>
      </c>
      <c r="AL22" s="38">
        <f t="shared" si="20"/>
        <v>16</v>
      </c>
      <c r="AM22" s="39">
        <f t="shared" si="21"/>
        <v>8.0400000000000205</v>
      </c>
      <c r="AN22" s="8" t="str">
        <f t="shared" si="22"/>
        <v>16' 8"</v>
      </c>
      <c r="AO22" s="8">
        <f>CONVERT('HF antenna lengths metric'!N22,"m","ft")</f>
        <v>11.700821513567048</v>
      </c>
      <c r="AP22" s="38">
        <f t="shared" si="23"/>
        <v>11</v>
      </c>
      <c r="AQ22" s="39">
        <f t="shared" si="24"/>
        <v>8.3999999999999915</v>
      </c>
      <c r="AR22" s="9" t="str">
        <f t="shared" si="25"/>
        <v>11' 8 2/5"</v>
      </c>
      <c r="AS22" s="12">
        <f>CONVERT('HF antenna lengths metric'!O22,"m","ft")</f>
        <v>35.102464540701149</v>
      </c>
      <c r="AT22" s="26">
        <f t="shared" si="26"/>
        <v>35</v>
      </c>
      <c r="AU22" s="25">
        <f t="shared" si="27"/>
        <v>1.2000000000000171</v>
      </c>
      <c r="AV22" s="12" t="str">
        <f t="shared" si="28"/>
        <v>35' 1 1/5"</v>
      </c>
      <c r="AW22" s="8">
        <f>CONVERT('HF antenna lengths metric'!P22,"m","ft")</f>
        <v>33.347341313666092</v>
      </c>
      <c r="AX22" s="38">
        <f t="shared" si="29"/>
        <v>33</v>
      </c>
      <c r="AY22" s="39">
        <f t="shared" si="30"/>
        <v>4.0800000000000409</v>
      </c>
      <c r="AZ22" s="8" t="str">
        <f t="shared" si="31"/>
        <v>33' 4"</v>
      </c>
      <c r="BA22" s="8">
        <f>CONVERT('HF antenna lengths metric'!Q22,"m","ft")</f>
        <v>38.61271099477127</v>
      </c>
      <c r="BB22" s="38">
        <f t="shared" si="32"/>
        <v>38</v>
      </c>
      <c r="BC22" s="39">
        <f t="shared" si="33"/>
        <v>7.3199999999999932</v>
      </c>
      <c r="BD22" s="8" t="str">
        <f t="shared" si="34"/>
        <v>38' 7 1/3"</v>
      </c>
      <c r="BE22" s="8">
        <f>CONVERT('HF antenna lengths metric'!R22,"m","ft")</f>
        <v>23.401643027134096</v>
      </c>
      <c r="BF22" s="38">
        <f t="shared" si="35"/>
        <v>23</v>
      </c>
      <c r="BG22" s="39">
        <f t="shared" si="36"/>
        <v>4.7999999999999829</v>
      </c>
      <c r="BH22" s="9" t="str">
        <f t="shared" si="37"/>
        <v>23' 4 4/5"</v>
      </c>
    </row>
    <row r="23" spans="2:60" ht="22.5" customHeight="1" x14ac:dyDescent="0.2">
      <c r="B23" s="82"/>
      <c r="C23" s="27"/>
      <c r="D23" s="28">
        <v>28.4</v>
      </c>
      <c r="E23" s="29">
        <f>CONVERT('HF antenna lengths metric'!E23,"m","ft")</f>
        <v>8.6581959192820968</v>
      </c>
      <c r="F23" s="30">
        <f t="shared" si="38"/>
        <v>8</v>
      </c>
      <c r="G23" s="31">
        <f t="shared" si="39"/>
        <v>7.8000000000000043</v>
      </c>
      <c r="H23" s="29" t="str">
        <f t="shared" si="40"/>
        <v>8' 7 4/5"</v>
      </c>
      <c r="I23" s="40">
        <f>CONVERT('HF antenna lengths metric'!F23,"m","ft")</f>
        <v>8.225286123317991</v>
      </c>
      <c r="J23" s="41">
        <f t="shared" si="41"/>
        <v>8</v>
      </c>
      <c r="K23" s="42">
        <f t="shared" si="42"/>
        <v>2.6400000000000077</v>
      </c>
      <c r="L23" s="40" t="str">
        <f t="shared" si="1"/>
        <v>8' 2 2/3"</v>
      </c>
      <c r="M23" s="40">
        <f>CONVERT('HF antenna lengths metric'!G23,"m","ft")</f>
        <v>5.7721306128547312</v>
      </c>
      <c r="N23" s="41">
        <f t="shared" si="2"/>
        <v>5</v>
      </c>
      <c r="O23" s="42">
        <f t="shared" si="3"/>
        <v>9.2399999999999949</v>
      </c>
      <c r="P23" s="40" t="str">
        <f t="shared" si="4"/>
        <v>5' 9 1/4"</v>
      </c>
      <c r="Q23" s="40">
        <f>CONVERT('HF antenna lengths metric'!H23,"m","ft")</f>
        <v>7.0997206538113193</v>
      </c>
      <c r="R23" s="41">
        <f t="shared" si="5"/>
        <v>7</v>
      </c>
      <c r="S23" s="42">
        <f t="shared" si="6"/>
        <v>1.0799999999999983</v>
      </c>
      <c r="T23" s="43" t="str">
        <f t="shared" si="7"/>
        <v>7' 1"</v>
      </c>
      <c r="U23" s="12">
        <f>CONVERT('HF antenna lengths metric'!I23,"m","ft")</f>
        <v>12.987293878923143</v>
      </c>
      <c r="V23" s="30">
        <f t="shared" si="8"/>
        <v>12</v>
      </c>
      <c r="W23" s="31">
        <f t="shared" si="9"/>
        <v>11.760000000000005</v>
      </c>
      <c r="X23" s="29" t="str">
        <f t="shared" si="10"/>
        <v>12' 11 3/4"</v>
      </c>
      <c r="Y23" s="8">
        <f>CONVERT('HF antenna lengths metric'!J23,"m","ft")</f>
        <v>12.337929184976986</v>
      </c>
      <c r="Z23" s="41">
        <f t="shared" si="11"/>
        <v>12</v>
      </c>
      <c r="AA23" s="42">
        <f t="shared" si="12"/>
        <v>3.9600000000000009</v>
      </c>
      <c r="AB23" s="40" t="str">
        <f t="shared" si="13"/>
        <v>12' 4"</v>
      </c>
      <c r="AC23" s="8">
        <f>CONVERT('HF antenna lengths metric'!K23,"m","ft")</f>
        <v>8.6581959192820968</v>
      </c>
      <c r="AD23" s="41">
        <f t="shared" si="14"/>
        <v>8</v>
      </c>
      <c r="AE23" s="42">
        <f t="shared" si="15"/>
        <v>7.8000000000000043</v>
      </c>
      <c r="AF23" s="43" t="str">
        <f t="shared" si="16"/>
        <v>8' 7 4/5"</v>
      </c>
      <c r="AG23" s="29">
        <f>CONVERT('HF antenna lengths metric'!L23,"m","ft")</f>
        <v>17.316391838564194</v>
      </c>
      <c r="AH23" s="30">
        <f t="shared" si="17"/>
        <v>17</v>
      </c>
      <c r="AI23" s="31">
        <f t="shared" si="18"/>
        <v>3.7199999999999847</v>
      </c>
      <c r="AJ23" s="29" t="str">
        <f t="shared" si="19"/>
        <v>17' 3 5/7"</v>
      </c>
      <c r="AK23" s="40">
        <f>CONVERT('HF antenna lengths metric'!M23,"m","ft")</f>
        <v>16.450572246635982</v>
      </c>
      <c r="AL23" s="41">
        <f t="shared" si="20"/>
        <v>16</v>
      </c>
      <c r="AM23" s="42">
        <f t="shared" si="21"/>
        <v>5.3999999999999915</v>
      </c>
      <c r="AN23" s="40" t="str">
        <f t="shared" si="22"/>
        <v>16' 5 2/5"</v>
      </c>
      <c r="AO23" s="40">
        <f>CONVERT('HF antenna lengths metric'!N23,"m","ft")</f>
        <v>11.544261225709462</v>
      </c>
      <c r="AP23" s="41">
        <f t="shared" si="23"/>
        <v>11</v>
      </c>
      <c r="AQ23" s="42">
        <f t="shared" si="24"/>
        <v>6.4799999999999898</v>
      </c>
      <c r="AR23" s="43" t="str">
        <f t="shared" si="25"/>
        <v>11' 6 1/2"</v>
      </c>
      <c r="AS23" s="29">
        <f>CONVERT('HF antenna lengths metric'!O23,"m","ft")</f>
        <v>34.632783677128387</v>
      </c>
      <c r="AT23" s="30">
        <f t="shared" si="26"/>
        <v>34</v>
      </c>
      <c r="AU23" s="31">
        <f t="shared" si="27"/>
        <v>7.5600000000000307</v>
      </c>
      <c r="AV23" s="29" t="str">
        <f t="shared" si="28"/>
        <v>34' 7 5/9"</v>
      </c>
      <c r="AW23" s="40">
        <f>CONVERT('HF antenna lengths metric'!P23,"m","ft")</f>
        <v>32.901144493271964</v>
      </c>
      <c r="AX23" s="41">
        <f t="shared" si="29"/>
        <v>32</v>
      </c>
      <c r="AY23" s="42">
        <f t="shared" si="30"/>
        <v>10.799999999999983</v>
      </c>
      <c r="AZ23" s="40" t="str">
        <f t="shared" si="31"/>
        <v>32' 10 4/5"</v>
      </c>
      <c r="BA23" s="40">
        <f>CONVERT('HF antenna lengths metric'!Q23,"m","ft")</f>
        <v>38.096062044841233</v>
      </c>
      <c r="BB23" s="41">
        <f t="shared" si="32"/>
        <v>38</v>
      </c>
      <c r="BC23" s="42">
        <f t="shared" si="33"/>
        <v>1.0800000000000409</v>
      </c>
      <c r="BD23" s="40" t="str">
        <f t="shared" si="34"/>
        <v>38' 1"</v>
      </c>
      <c r="BE23" s="8">
        <f>CONVERT('HF antenna lengths metric'!R23,"m","ft")</f>
        <v>23.088522451418925</v>
      </c>
      <c r="BF23" s="41">
        <f t="shared" si="35"/>
        <v>23</v>
      </c>
      <c r="BG23" s="42">
        <f t="shared" si="36"/>
        <v>0.95999999999997954</v>
      </c>
      <c r="BH23" s="43" t="str">
        <f t="shared" si="37"/>
        <v>23' 1"</v>
      </c>
    </row>
    <row r="24" spans="2:60" ht="22.5" customHeight="1" x14ac:dyDescent="0.2">
      <c r="B24" s="81" t="s">
        <v>10</v>
      </c>
      <c r="C24" s="15">
        <v>50.1</v>
      </c>
      <c r="D24" s="7"/>
      <c r="E24" s="12">
        <f>CONVERT('HF antenna lengths metric'!E24,"m","ft")</f>
        <v>4.9080392037447416</v>
      </c>
      <c r="F24" s="26">
        <f t="shared" si="38"/>
        <v>4</v>
      </c>
      <c r="G24" s="25">
        <f t="shared" si="39"/>
        <v>10.800000000000004</v>
      </c>
      <c r="H24" s="12" t="str">
        <f t="shared" si="40"/>
        <v>4' 10 4/5"</v>
      </c>
      <c r="I24" s="8">
        <f>CONVERT('HF antenna lengths metric'!F24,"m","ft")</f>
        <v>4.6626372435575041</v>
      </c>
      <c r="J24" s="38">
        <f t="shared" si="41"/>
        <v>4</v>
      </c>
      <c r="K24" s="39">
        <f t="shared" si="42"/>
        <v>7.9200000000000017</v>
      </c>
      <c r="L24" s="8" t="str">
        <f t="shared" si="1"/>
        <v>4' 8"</v>
      </c>
      <c r="M24" s="8">
        <f>CONVERT('HF antenna lengths metric'!G24,"m","ft")</f>
        <v>3.2720261358298277</v>
      </c>
      <c r="N24" s="38">
        <f t="shared" si="2"/>
        <v>3</v>
      </c>
      <c r="O24" s="39">
        <f t="shared" si="3"/>
        <v>3.24</v>
      </c>
      <c r="P24" s="8" t="str">
        <f t="shared" si="4"/>
        <v>3' 3 1/4"</v>
      </c>
      <c r="Q24" s="8">
        <f>CONVERT('HF antenna lengths metric'!H24,"m","ft")</f>
        <v>4.0245921470706874</v>
      </c>
      <c r="R24" s="38">
        <f t="shared" si="5"/>
        <v>4</v>
      </c>
      <c r="S24" s="39">
        <f t="shared" si="6"/>
        <v>0.23999999999999488</v>
      </c>
      <c r="T24" s="9" t="str">
        <f t="shared" si="7"/>
        <v>4' 0 1/4"</v>
      </c>
      <c r="U24" s="29">
        <f>CONVERT('HF antenna lengths metric'!I24,"m","ft")</f>
        <v>7.3620588056171119</v>
      </c>
      <c r="V24" s="26">
        <f t="shared" si="8"/>
        <v>7</v>
      </c>
      <c r="W24" s="25">
        <f t="shared" si="9"/>
        <v>4.3200000000000038</v>
      </c>
      <c r="X24" s="12" t="str">
        <f t="shared" si="10"/>
        <v>7' 4 1/3"</v>
      </c>
      <c r="Y24" s="8">
        <f>CONVERT('HF antenna lengths metric'!J24,"m","ft")</f>
        <v>6.9939558653362557</v>
      </c>
      <c r="Z24" s="38">
        <f t="shared" si="11"/>
        <v>6</v>
      </c>
      <c r="AA24" s="39">
        <f t="shared" si="12"/>
        <v>11.880000000000003</v>
      </c>
      <c r="AB24" s="8" t="str">
        <f t="shared" si="13"/>
        <v>6' 11 7/8"</v>
      </c>
      <c r="AC24" s="8">
        <f>CONVERT('HF antenna lengths metric'!K24,"m","ft")</f>
        <v>4.9080392037447416</v>
      </c>
      <c r="AD24" s="38">
        <f t="shared" si="14"/>
        <v>4</v>
      </c>
      <c r="AE24" s="39">
        <f t="shared" si="15"/>
        <v>10.800000000000004</v>
      </c>
      <c r="AF24" s="9" t="str">
        <f t="shared" si="16"/>
        <v>4' 10 4/5"</v>
      </c>
      <c r="AG24" s="12">
        <f>CONVERT('HF antenna lengths metric'!L24,"m","ft")</f>
        <v>9.8160784074894831</v>
      </c>
      <c r="AH24" s="26">
        <f t="shared" si="17"/>
        <v>9</v>
      </c>
      <c r="AI24" s="25">
        <f t="shared" si="18"/>
        <v>9.720000000000006</v>
      </c>
      <c r="AJ24" s="12" t="str">
        <f t="shared" si="19"/>
        <v>9' 9 5/7"</v>
      </c>
      <c r="AK24" s="8">
        <f>CONVERT('HF antenna lengths metric'!M24,"m","ft")</f>
        <v>9.3252744871150082</v>
      </c>
      <c r="AL24" s="38">
        <f t="shared" si="20"/>
        <v>9</v>
      </c>
      <c r="AM24" s="39">
        <f t="shared" si="21"/>
        <v>3.8400000000000034</v>
      </c>
      <c r="AN24" s="8" t="str">
        <f t="shared" si="22"/>
        <v>9' 3 5/6"</v>
      </c>
      <c r="AO24" s="8">
        <f>CONVERT('HF antenna lengths metric'!N24,"m","ft")</f>
        <v>6.5440522716596554</v>
      </c>
      <c r="AP24" s="38">
        <f t="shared" si="23"/>
        <v>6</v>
      </c>
      <c r="AQ24" s="39">
        <f t="shared" si="24"/>
        <v>6.48</v>
      </c>
      <c r="AR24" s="9" t="str">
        <f t="shared" si="25"/>
        <v>6' 6 1/2"</v>
      </c>
      <c r="AS24" s="12">
        <f>CONVERT('HF antenna lengths metric'!O24,"m","ft")</f>
        <v>19.632156814978966</v>
      </c>
      <c r="AT24" s="26">
        <f t="shared" si="26"/>
        <v>19</v>
      </c>
      <c r="AU24" s="25">
        <f t="shared" si="27"/>
        <v>7.5599999999999881</v>
      </c>
      <c r="AV24" s="12" t="str">
        <f t="shared" si="28"/>
        <v>19' 7 5/9"</v>
      </c>
      <c r="AW24" s="8">
        <f>CONVERT('HF antenna lengths metric'!P24,"m","ft")</f>
        <v>18.650548974230016</v>
      </c>
      <c r="AX24" s="38">
        <f t="shared" si="29"/>
        <v>18</v>
      </c>
      <c r="AY24" s="39">
        <f t="shared" si="30"/>
        <v>7.7999999999999829</v>
      </c>
      <c r="AZ24" s="8" t="str">
        <f t="shared" si="31"/>
        <v>18' 7 4/5"</v>
      </c>
      <c r="BA24" s="8">
        <f>CONVERT('HF antenna lengths metric'!Q24,"m","ft")</f>
        <v>21.595372496476863</v>
      </c>
      <c r="BB24" s="38">
        <f t="shared" si="32"/>
        <v>21</v>
      </c>
      <c r="BC24" s="39">
        <f t="shared" si="33"/>
        <v>7.0799999999999983</v>
      </c>
      <c r="BD24" s="8" t="str">
        <f t="shared" si="34"/>
        <v>21' 7"</v>
      </c>
      <c r="BE24" s="8">
        <f>CONVERT('HF antenna lengths metric'!R24,"m","ft")</f>
        <v>13.088104543319311</v>
      </c>
      <c r="BF24" s="38">
        <f t="shared" si="35"/>
        <v>13</v>
      </c>
      <c r="BG24" s="39">
        <f t="shared" si="36"/>
        <v>0.96000000000000085</v>
      </c>
      <c r="BH24" s="9" t="str">
        <f t="shared" si="37"/>
        <v>13' 1"</v>
      </c>
    </row>
    <row r="25" spans="2:60" ht="22.5" customHeight="1" thickBot="1" x14ac:dyDescent="0.25">
      <c r="B25" s="87"/>
      <c r="C25" s="32"/>
      <c r="D25" s="33">
        <v>52.05</v>
      </c>
      <c r="E25" s="34">
        <f>CONVERT('HF antenna lengths metric'!E25,"m","ft")</f>
        <v>4.7241645361692903</v>
      </c>
      <c r="F25" s="35">
        <f t="shared" si="38"/>
        <v>4</v>
      </c>
      <c r="G25" s="36">
        <f t="shared" si="39"/>
        <v>8.639999999999997</v>
      </c>
      <c r="H25" s="34" t="str">
        <f t="shared" si="40"/>
        <v>4' 8 2/3"</v>
      </c>
      <c r="I25" s="44">
        <f>CONVERT('HF antenna lengths metric'!F25,"m","ft")</f>
        <v>4.4879563093608255</v>
      </c>
      <c r="J25" s="45">
        <f t="shared" si="41"/>
        <v>4</v>
      </c>
      <c r="K25" s="46">
        <f t="shared" si="42"/>
        <v>5.7600000000000051</v>
      </c>
      <c r="L25" s="44" t="str">
        <f t="shared" si="1"/>
        <v>4' 5 3/4"</v>
      </c>
      <c r="M25" s="44">
        <f>CONVERT('HF antenna lengths metric'!G25,"m","ft")</f>
        <v>3.1494430241128604</v>
      </c>
      <c r="N25" s="45">
        <f t="shared" si="2"/>
        <v>3</v>
      </c>
      <c r="O25" s="46">
        <f t="shared" si="3"/>
        <v>1.6800000000000015</v>
      </c>
      <c r="P25" s="44" t="str">
        <f t="shared" si="4"/>
        <v>3' 1 2/3"</v>
      </c>
      <c r="Q25" s="44">
        <f>CONVERT('HF antenna lengths metric'!H25,"m","ft")</f>
        <v>3.8738149196588179</v>
      </c>
      <c r="R25" s="45">
        <f t="shared" si="5"/>
        <v>3</v>
      </c>
      <c r="S25" s="46">
        <f t="shared" si="6"/>
        <v>10.440000000000001</v>
      </c>
      <c r="T25" s="47" t="str">
        <f t="shared" si="7"/>
        <v>3' 10 4/9"</v>
      </c>
      <c r="U25" s="12">
        <f>CONVERT('HF antenna lengths metric'!I25,"m","ft")</f>
        <v>7.0862468042539364</v>
      </c>
      <c r="V25" s="35">
        <f t="shared" si="8"/>
        <v>7</v>
      </c>
      <c r="W25" s="36">
        <f t="shared" si="9"/>
        <v>0.96000000000000085</v>
      </c>
      <c r="X25" s="34" t="str">
        <f t="shared" si="10"/>
        <v>7' 1"</v>
      </c>
      <c r="Y25" s="8">
        <f>CONVERT('HF antenna lengths metric'!J25,"m","ft")</f>
        <v>6.7319344640412382</v>
      </c>
      <c r="Z25" s="45">
        <f t="shared" si="11"/>
        <v>6</v>
      </c>
      <c r="AA25" s="46">
        <f t="shared" si="12"/>
        <v>8.7600000000000051</v>
      </c>
      <c r="AB25" s="44" t="str">
        <f t="shared" si="13"/>
        <v>6' 8 3/4"</v>
      </c>
      <c r="AC25" s="8">
        <f>CONVERT('HF antenna lengths metric'!K25,"m","ft")</f>
        <v>4.7241645361692903</v>
      </c>
      <c r="AD25" s="45">
        <f t="shared" si="14"/>
        <v>4</v>
      </c>
      <c r="AE25" s="46">
        <f t="shared" si="15"/>
        <v>8.639999999999997</v>
      </c>
      <c r="AF25" s="47" t="str">
        <f t="shared" si="16"/>
        <v>4' 8 2/3"</v>
      </c>
      <c r="AG25" s="34">
        <f>CONVERT('HF antenna lengths metric'!L25,"m","ft")</f>
        <v>9.4483290723385807</v>
      </c>
      <c r="AH25" s="35">
        <f t="shared" si="17"/>
        <v>9</v>
      </c>
      <c r="AI25" s="36">
        <f t="shared" si="18"/>
        <v>5.279999999999994</v>
      </c>
      <c r="AJ25" s="34" t="str">
        <f t="shared" si="19"/>
        <v>9' 5 2/7"</v>
      </c>
      <c r="AK25" s="44">
        <f>CONVERT('HF antenna lengths metric'!M25,"m","ft")</f>
        <v>8.9759126187216509</v>
      </c>
      <c r="AL25" s="45">
        <f t="shared" si="20"/>
        <v>8</v>
      </c>
      <c r="AM25" s="46">
        <f t="shared" si="21"/>
        <v>11.640000000000008</v>
      </c>
      <c r="AN25" s="44" t="str">
        <f t="shared" si="22"/>
        <v>8' 11 2/3"</v>
      </c>
      <c r="AO25" s="44">
        <f>CONVERT('HF antenna lengths metric'!N25,"m","ft")</f>
        <v>6.2988860482257207</v>
      </c>
      <c r="AP25" s="45">
        <f t="shared" si="23"/>
        <v>6</v>
      </c>
      <c r="AQ25" s="46">
        <f t="shared" si="24"/>
        <v>3.4800000000000004</v>
      </c>
      <c r="AR25" s="47" t="str">
        <f t="shared" si="25"/>
        <v>6' 3 1/2"</v>
      </c>
      <c r="AS25" s="34">
        <f>CONVERT('HF antenna lengths metric'!O25,"m","ft")</f>
        <v>18.896658144677161</v>
      </c>
      <c r="AT25" s="35">
        <f t="shared" si="26"/>
        <v>18</v>
      </c>
      <c r="AU25" s="36">
        <f t="shared" si="27"/>
        <v>10.680000000000007</v>
      </c>
      <c r="AV25" s="34" t="str">
        <f t="shared" si="28"/>
        <v>18' 10 2/3"</v>
      </c>
      <c r="AW25" s="44">
        <f>CONVERT('HF antenna lengths metric'!P25,"m","ft")</f>
        <v>17.951825237443302</v>
      </c>
      <c r="AX25" s="45">
        <f t="shared" si="29"/>
        <v>17</v>
      </c>
      <c r="AY25" s="46">
        <f t="shared" si="30"/>
        <v>11.399999999999991</v>
      </c>
      <c r="AZ25" s="44" t="str">
        <f t="shared" si="31"/>
        <v>17' 11 2/5"</v>
      </c>
      <c r="BA25" s="44">
        <f>CONVERT('HF antenna lengths metric'!Q25,"m","ft")</f>
        <v>20.786323959144877</v>
      </c>
      <c r="BB25" s="45">
        <f t="shared" si="32"/>
        <v>20</v>
      </c>
      <c r="BC25" s="46">
        <f t="shared" si="33"/>
        <v>9.3600000000000136</v>
      </c>
      <c r="BD25" s="44" t="str">
        <f t="shared" si="34"/>
        <v>20' 9 1/3"</v>
      </c>
      <c r="BE25" s="8">
        <f>CONVERT('HF antenna lengths metric'!R25,"m","ft")</f>
        <v>12.597772096451441</v>
      </c>
      <c r="BF25" s="45">
        <f t="shared" si="35"/>
        <v>12</v>
      </c>
      <c r="BG25" s="46">
        <f t="shared" si="36"/>
        <v>7.0799999999999983</v>
      </c>
      <c r="BH25" s="47" t="str">
        <f t="shared" si="37"/>
        <v>12' 7"</v>
      </c>
    </row>
    <row r="26" spans="2:60" ht="5.25" customHeight="1" x14ac:dyDescent="0.2"/>
    <row r="27" spans="2:60" x14ac:dyDescent="0.2">
      <c r="C27" s="1" t="s">
        <v>1</v>
      </c>
    </row>
    <row r="28" spans="2:60" x14ac:dyDescent="0.2">
      <c r="C28" s="24" t="s">
        <v>30</v>
      </c>
    </row>
    <row r="29" spans="2:60" x14ac:dyDescent="0.2">
      <c r="C29" s="24" t="s">
        <v>31</v>
      </c>
    </row>
    <row r="30" spans="2:60" x14ac:dyDescent="0.2">
      <c r="C30" s="24"/>
      <c r="AZ30" s="18" t="s">
        <v>18</v>
      </c>
      <c r="BA30" s="18" t="s">
        <v>18</v>
      </c>
      <c r="BB30" s="18"/>
      <c r="BC30" s="18"/>
      <c r="BD30" s="18"/>
    </row>
  </sheetData>
  <mergeCells count="19">
    <mergeCell ref="B24:B25"/>
    <mergeCell ref="E3:T3"/>
    <mergeCell ref="AG3:AR3"/>
    <mergeCell ref="B20:B21"/>
    <mergeCell ref="B22:B23"/>
    <mergeCell ref="B1:BH1"/>
    <mergeCell ref="B11:B12"/>
    <mergeCell ref="B14:B15"/>
    <mergeCell ref="B16:B17"/>
    <mergeCell ref="B18:B19"/>
    <mergeCell ref="C3:D3"/>
    <mergeCell ref="AS3:BH3"/>
    <mergeCell ref="B5:B6"/>
    <mergeCell ref="B7:B8"/>
    <mergeCell ref="C10:D10"/>
    <mergeCell ref="B9:B10"/>
    <mergeCell ref="U3:AF3"/>
    <mergeCell ref="C9:D9"/>
    <mergeCell ref="B3:B4"/>
  </mergeCells>
  <pageMargins left="0.7" right="0.7" top="0.75" bottom="0.75" header="0.3" footer="0.3"/>
  <pageSetup paperSize="9"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1"/>
  <sheetViews>
    <sheetView workbookViewId="0">
      <selection activeCell="L11" sqref="L11:S21"/>
    </sheetView>
  </sheetViews>
  <sheetFormatPr defaultRowHeight="14.25" x14ac:dyDescent="0.2"/>
  <cols>
    <col min="2" max="2" width="8.625" customWidth="1"/>
    <col min="3" max="3" width="9.125" customWidth="1"/>
    <col min="5" max="5" width="12.75" hidden="1" customWidth="1"/>
    <col min="6" max="6" width="13.875" customWidth="1"/>
    <col min="7" max="7" width="12.75" customWidth="1"/>
    <col min="8" max="8" width="11" hidden="1" customWidth="1"/>
    <col min="9" max="10" width="12.75" customWidth="1"/>
    <col min="11" max="11" width="14.625" customWidth="1"/>
    <col min="12" max="12" width="10.75" customWidth="1"/>
    <col min="13" max="13" width="11.75" customWidth="1"/>
  </cols>
  <sheetData>
    <row r="2" spans="2:19" ht="30" x14ac:dyDescent="0.4">
      <c r="B2" s="48" t="s">
        <v>32</v>
      </c>
      <c r="C2" s="48"/>
    </row>
    <row r="3" spans="2:19" ht="15" thickBot="1" x14ac:dyDescent="0.25"/>
    <row r="4" spans="2:19" s="50" customFormat="1" ht="15.75" thickBot="1" x14ac:dyDescent="0.25">
      <c r="B4" s="88" t="s">
        <v>0</v>
      </c>
      <c r="C4" s="90" t="s">
        <v>25</v>
      </c>
      <c r="D4" s="90"/>
      <c r="E4" s="90" t="s">
        <v>24</v>
      </c>
      <c r="F4" s="90"/>
      <c r="G4" s="99"/>
      <c r="H4" s="98" t="s">
        <v>23</v>
      </c>
      <c r="I4" s="90"/>
      <c r="J4" s="91"/>
    </row>
    <row r="5" spans="2:19" ht="15" x14ac:dyDescent="0.2">
      <c r="B5" s="89"/>
      <c r="C5" s="19" t="s">
        <v>19</v>
      </c>
      <c r="D5" s="20" t="s">
        <v>20</v>
      </c>
      <c r="E5" s="19" t="s">
        <v>12</v>
      </c>
      <c r="F5" s="20" t="s">
        <v>13</v>
      </c>
      <c r="G5" s="51" t="s">
        <v>21</v>
      </c>
      <c r="H5" s="20" t="s">
        <v>11</v>
      </c>
      <c r="I5" s="20" t="s">
        <v>14</v>
      </c>
      <c r="J5" s="21" t="s">
        <v>33</v>
      </c>
    </row>
    <row r="6" spans="2:19" ht="18" customHeight="1" x14ac:dyDescent="0.2">
      <c r="B6" s="81" t="s">
        <v>2</v>
      </c>
      <c r="C6" s="15">
        <v>1.825</v>
      </c>
      <c r="D6" s="7"/>
      <c r="E6" s="12">
        <f>299792458/($C6*1000000)/4</f>
        <v>41.067459999999997</v>
      </c>
      <c r="F6" s="8">
        <f t="shared" ref="F6:F25" si="0">E6*2/3</f>
        <v>27.378306666666663</v>
      </c>
      <c r="G6" s="8">
        <f>E6*0.82</f>
        <v>33.675317199999995</v>
      </c>
      <c r="H6" s="12">
        <f>299792458/($C6*1000000)/2</f>
        <v>82.134919999999994</v>
      </c>
      <c r="I6" s="8">
        <f t="shared" ref="I6:I25" si="1">G6*2/3</f>
        <v>22.450211466666662</v>
      </c>
      <c r="J6" s="9">
        <f>H6*0.82</f>
        <v>67.35063439999999</v>
      </c>
    </row>
    <row r="7" spans="2:19" ht="18" customHeight="1" x14ac:dyDescent="0.2">
      <c r="B7" s="82"/>
      <c r="C7" s="16"/>
      <c r="D7" s="4">
        <v>1.85</v>
      </c>
      <c r="E7" s="13">
        <f>299792458/($D7*1000000)/4</f>
        <v>40.512494324324322</v>
      </c>
      <c r="F7" s="2">
        <f t="shared" si="0"/>
        <v>27.008329549549547</v>
      </c>
      <c r="G7" s="2">
        <f t="shared" ref="G7:G25" si="2">E7*0.82</f>
        <v>33.220245345945941</v>
      </c>
      <c r="H7" s="13">
        <f>299792458/($D7*1000000)/2</f>
        <v>81.024988648648645</v>
      </c>
      <c r="I7" s="2">
        <f t="shared" si="1"/>
        <v>22.146830230630627</v>
      </c>
      <c r="J7" s="3">
        <f t="shared" ref="J7:J25" si="3">H7*0.82</f>
        <v>66.440490691891881</v>
      </c>
    </row>
    <row r="8" spans="2:19" ht="18" customHeight="1" x14ac:dyDescent="0.2">
      <c r="B8" s="81" t="s">
        <v>3</v>
      </c>
      <c r="C8" s="15">
        <v>3.52</v>
      </c>
      <c r="D8" s="7"/>
      <c r="E8" s="12">
        <f>299792458/($C8*1000000)/4</f>
        <v>21.292077982954545</v>
      </c>
      <c r="F8" s="8">
        <f t="shared" si="0"/>
        <v>14.19471865530303</v>
      </c>
      <c r="G8" s="8">
        <f t="shared" si="2"/>
        <v>17.459503946022725</v>
      </c>
      <c r="H8" s="12">
        <f>299792458/($C8*1000000)/2</f>
        <v>42.58415596590909</v>
      </c>
      <c r="I8" s="8">
        <f t="shared" si="1"/>
        <v>11.639669297348483</v>
      </c>
      <c r="J8" s="9">
        <f t="shared" si="3"/>
        <v>34.91900789204545</v>
      </c>
    </row>
    <row r="9" spans="2:19" ht="18" customHeight="1" x14ac:dyDescent="0.2">
      <c r="B9" s="82"/>
      <c r="C9" s="16"/>
      <c r="D9" s="4">
        <v>3.8</v>
      </c>
      <c r="E9" s="13">
        <f>299792458/($D9*1000000)/4</f>
        <v>19.723188026315789</v>
      </c>
      <c r="F9" s="2">
        <f t="shared" si="0"/>
        <v>13.14879201754386</v>
      </c>
      <c r="G9" s="2">
        <f t="shared" si="2"/>
        <v>16.173014181578946</v>
      </c>
      <c r="H9" s="13">
        <f>299792458/($D9*1000000)/2</f>
        <v>39.446376052631578</v>
      </c>
      <c r="I9" s="2">
        <f t="shared" si="1"/>
        <v>10.782009454385964</v>
      </c>
      <c r="J9" s="3">
        <f t="shared" si="3"/>
        <v>32.346028363157892</v>
      </c>
    </row>
    <row r="10" spans="2:19" ht="18" customHeight="1" x14ac:dyDescent="0.2">
      <c r="B10" s="55" t="s">
        <v>41</v>
      </c>
      <c r="C10" s="83">
        <v>5.3630000000000004</v>
      </c>
      <c r="D10" s="84"/>
      <c r="E10" s="56">
        <f>299792458/($C10*1000000)/4</f>
        <v>13.975035334700728</v>
      </c>
      <c r="F10" s="57">
        <f t="shared" ref="F10" si="4">E10*2/3</f>
        <v>9.3166902231338184</v>
      </c>
      <c r="G10" s="57">
        <f t="shared" ref="G10" si="5">E10*0.82</f>
        <v>11.459528974454596</v>
      </c>
      <c r="H10" s="56">
        <f>299792458/($C10*1000000)/2</f>
        <v>27.950070669401455</v>
      </c>
      <c r="I10" s="57">
        <f t="shared" ref="I10" si="6">G10*2/3</f>
        <v>7.6396859829697306</v>
      </c>
      <c r="J10" s="58">
        <f t="shared" ref="J10" si="7">H10*0.82</f>
        <v>22.919057948909192</v>
      </c>
    </row>
    <row r="11" spans="2:19" ht="18" customHeight="1" x14ac:dyDescent="0.2">
      <c r="B11" s="81" t="s">
        <v>4</v>
      </c>
      <c r="C11" s="15">
        <v>7.0250000000000004</v>
      </c>
      <c r="D11" s="7"/>
      <c r="E11" s="12">
        <f>299792458/($C11*1000000)/4</f>
        <v>10.66877074733096</v>
      </c>
      <c r="F11" s="8">
        <f t="shared" si="0"/>
        <v>7.1125138315539731</v>
      </c>
      <c r="G11" s="8">
        <f t="shared" si="2"/>
        <v>8.7483920128113866</v>
      </c>
      <c r="H11" s="12">
        <f>299792458/($C11*1000000)/2</f>
        <v>21.33754149466192</v>
      </c>
      <c r="I11" s="8">
        <f t="shared" si="1"/>
        <v>5.8322613418742577</v>
      </c>
      <c r="J11" s="9">
        <f t="shared" si="3"/>
        <v>17.496784025622773</v>
      </c>
      <c r="L11" s="101" t="s">
        <v>34</v>
      </c>
      <c r="M11" s="101"/>
      <c r="N11" s="100" t="s">
        <v>36</v>
      </c>
      <c r="O11" s="100"/>
      <c r="P11" s="100"/>
      <c r="Q11" s="100" t="s">
        <v>37</v>
      </c>
      <c r="R11" s="100"/>
      <c r="S11" s="100"/>
    </row>
    <row r="12" spans="2:19" ht="18" customHeight="1" x14ac:dyDescent="0.2">
      <c r="B12" s="82"/>
      <c r="C12" s="16"/>
      <c r="D12" s="4">
        <v>7.1</v>
      </c>
      <c r="E12" s="13">
        <f>299792458/($D12*1000000)/4</f>
        <v>10.556072464788732</v>
      </c>
      <c r="F12" s="2">
        <f t="shared" si="0"/>
        <v>7.0373816431924885</v>
      </c>
      <c r="G12" s="2">
        <f t="shared" si="2"/>
        <v>8.6559794211267604</v>
      </c>
      <c r="H12" s="13">
        <f>299792458/($D12*1000000)/2</f>
        <v>21.112144929577465</v>
      </c>
      <c r="I12" s="2">
        <f t="shared" si="1"/>
        <v>5.7706529474178403</v>
      </c>
      <c r="J12" s="3">
        <f t="shared" si="3"/>
        <v>17.311958842253521</v>
      </c>
      <c r="L12" s="101"/>
      <c r="M12" s="101"/>
      <c r="N12" s="100"/>
      <c r="O12" s="100"/>
      <c r="P12" s="100"/>
      <c r="Q12" s="100"/>
      <c r="R12" s="100"/>
      <c r="S12" s="100"/>
    </row>
    <row r="13" spans="2:19" ht="18" customHeight="1" x14ac:dyDescent="0.2">
      <c r="B13" s="37" t="s">
        <v>5</v>
      </c>
      <c r="C13" s="61">
        <v>10.119999999999999</v>
      </c>
      <c r="D13" s="62"/>
      <c r="E13" s="56">
        <f>299792458/($C13*1000000)/4</f>
        <v>7.4059401679841894</v>
      </c>
      <c r="F13" s="57">
        <f t="shared" si="0"/>
        <v>4.9372934453227932</v>
      </c>
      <c r="G13" s="57">
        <f t="shared" si="2"/>
        <v>6.0728709377470347</v>
      </c>
      <c r="H13" s="56">
        <f>299792458/($C13*1000000)/2</f>
        <v>14.811880335968379</v>
      </c>
      <c r="I13" s="57">
        <f t="shared" si="1"/>
        <v>4.0485806251646901</v>
      </c>
      <c r="J13" s="58">
        <f t="shared" si="3"/>
        <v>12.145741875494069</v>
      </c>
      <c r="L13" s="101"/>
      <c r="M13" s="101"/>
      <c r="N13" s="100"/>
      <c r="O13" s="100"/>
      <c r="P13" s="100"/>
      <c r="Q13" s="100"/>
      <c r="R13" s="100"/>
      <c r="S13" s="100"/>
    </row>
    <row r="14" spans="2:19" ht="18" customHeight="1" x14ac:dyDescent="0.2">
      <c r="B14" s="81" t="s">
        <v>6</v>
      </c>
      <c r="C14" s="15">
        <v>14.02</v>
      </c>
      <c r="D14" s="7"/>
      <c r="E14" s="12">
        <f>299792458/($C14*1000000)/4</f>
        <v>5.3457998930099855</v>
      </c>
      <c r="F14" s="8">
        <f t="shared" si="0"/>
        <v>3.5638665953399902</v>
      </c>
      <c r="G14" s="8">
        <f t="shared" si="2"/>
        <v>4.3835559122681875</v>
      </c>
      <c r="H14" s="12">
        <f>299792458/($C14*1000000)/2</f>
        <v>10.691599786019971</v>
      </c>
      <c r="I14" s="8">
        <f t="shared" si="1"/>
        <v>2.9223706081787917</v>
      </c>
      <c r="J14" s="9">
        <f t="shared" si="3"/>
        <v>8.7671118245363751</v>
      </c>
      <c r="L14" s="101"/>
      <c r="M14" s="101"/>
      <c r="N14" s="100"/>
      <c r="O14" s="100"/>
      <c r="P14" s="100"/>
      <c r="Q14" s="100"/>
      <c r="R14" s="100"/>
      <c r="S14" s="100"/>
    </row>
    <row r="15" spans="2:19" ht="18" customHeight="1" x14ac:dyDescent="0.2">
      <c r="B15" s="82"/>
      <c r="C15" s="16"/>
      <c r="D15" s="4">
        <v>14.25</v>
      </c>
      <c r="E15" s="13">
        <f>299792458/($D15*1000000)/4</f>
        <v>5.259516807017544</v>
      </c>
      <c r="F15" s="2">
        <f t="shared" si="0"/>
        <v>3.506344538011696</v>
      </c>
      <c r="G15" s="2">
        <f t="shared" si="2"/>
        <v>4.3128037817543854</v>
      </c>
      <c r="H15" s="13">
        <f>299792458/($D15*1000000)/2</f>
        <v>10.519033614035088</v>
      </c>
      <c r="I15" s="2">
        <f t="shared" si="1"/>
        <v>2.8752025211695904</v>
      </c>
      <c r="J15" s="3">
        <f t="shared" si="3"/>
        <v>8.6256075635087708</v>
      </c>
    </row>
    <row r="16" spans="2:19" ht="18" customHeight="1" x14ac:dyDescent="0.2">
      <c r="B16" s="81" t="s">
        <v>16</v>
      </c>
      <c r="C16" s="15">
        <v>18.074999999999999</v>
      </c>
      <c r="D16" s="7"/>
      <c r="E16" s="12">
        <f>299792458/($C16*1000000)/4</f>
        <v>4.1465070262793917</v>
      </c>
      <c r="F16" s="8">
        <f t="shared" si="0"/>
        <v>2.7643380175195946</v>
      </c>
      <c r="G16" s="8">
        <f t="shared" si="2"/>
        <v>3.4001357615491008</v>
      </c>
      <c r="H16" s="12">
        <f>299792458/($C16*1000000)/2</f>
        <v>8.2930140525587834</v>
      </c>
      <c r="I16" s="8">
        <f t="shared" si="1"/>
        <v>2.2667571743660671</v>
      </c>
      <c r="J16" s="9">
        <f t="shared" si="3"/>
        <v>6.8002715230982016</v>
      </c>
    </row>
    <row r="17" spans="2:19" ht="18" customHeight="1" x14ac:dyDescent="0.2">
      <c r="B17" s="82"/>
      <c r="C17" s="16"/>
      <c r="D17" s="4">
        <v>18.12</v>
      </c>
      <c r="E17" s="13">
        <f>299792458/($D17*1000000)/4</f>
        <v>4.1362094094922739</v>
      </c>
      <c r="F17" s="2">
        <f t="shared" si="0"/>
        <v>2.7574729396615161</v>
      </c>
      <c r="G17" s="2">
        <f t="shared" si="2"/>
        <v>3.3916917157836646</v>
      </c>
      <c r="H17" s="13">
        <f>299792458/($D17*1000000)/2</f>
        <v>8.2724188189845478</v>
      </c>
      <c r="I17" s="2">
        <f t="shared" si="1"/>
        <v>2.261127810522443</v>
      </c>
      <c r="J17" s="3">
        <f t="shared" si="3"/>
        <v>6.7833834315673291</v>
      </c>
    </row>
    <row r="18" spans="2:19" ht="18" customHeight="1" x14ac:dyDescent="0.2">
      <c r="B18" s="81" t="s">
        <v>7</v>
      </c>
      <c r="C18" s="15">
        <v>21.02</v>
      </c>
      <c r="D18" s="7"/>
      <c r="E18" s="12">
        <f>299792458/($C18*1000000)/4</f>
        <v>3.5655620599429114</v>
      </c>
      <c r="F18" s="8">
        <f t="shared" si="0"/>
        <v>2.3770413732952744</v>
      </c>
      <c r="G18" s="8">
        <f t="shared" si="2"/>
        <v>2.9237608891531872</v>
      </c>
      <c r="H18" s="12">
        <f>299792458/($C18*1000000)/2</f>
        <v>7.1311241198858228</v>
      </c>
      <c r="I18" s="8">
        <f t="shared" si="1"/>
        <v>1.9491739261021248</v>
      </c>
      <c r="J18" s="9">
        <f t="shared" si="3"/>
        <v>5.8475217783063744</v>
      </c>
      <c r="L18" s="101" t="s">
        <v>38</v>
      </c>
      <c r="M18" s="101"/>
      <c r="N18" s="100" t="s">
        <v>39</v>
      </c>
      <c r="O18" s="100"/>
      <c r="P18" s="100"/>
      <c r="Q18" s="100" t="s">
        <v>40</v>
      </c>
      <c r="R18" s="100"/>
      <c r="S18" s="100"/>
    </row>
    <row r="19" spans="2:19" ht="18" customHeight="1" x14ac:dyDescent="0.2">
      <c r="B19" s="82"/>
      <c r="C19" s="16"/>
      <c r="D19" s="4">
        <v>21.25</v>
      </c>
      <c r="E19" s="13">
        <f>299792458/($D19*1000000)/4</f>
        <v>3.5269700941176469</v>
      </c>
      <c r="F19" s="2">
        <f t="shared" si="0"/>
        <v>2.3513133960784312</v>
      </c>
      <c r="G19" s="2">
        <f t="shared" si="2"/>
        <v>2.8921154771764703</v>
      </c>
      <c r="H19" s="13">
        <f>299792458/($D19*1000000)/2</f>
        <v>7.0539401882352939</v>
      </c>
      <c r="I19" s="2">
        <f t="shared" si="1"/>
        <v>1.9280769847843136</v>
      </c>
      <c r="J19" s="3">
        <f t="shared" si="3"/>
        <v>5.7842309543529407</v>
      </c>
      <c r="L19" s="101"/>
      <c r="M19" s="101"/>
      <c r="N19" s="100"/>
      <c r="O19" s="100"/>
      <c r="P19" s="100"/>
      <c r="Q19" s="100"/>
      <c r="R19" s="100"/>
      <c r="S19" s="100"/>
    </row>
    <row r="20" spans="2:19" ht="18" customHeight="1" x14ac:dyDescent="0.2">
      <c r="B20" s="81" t="s">
        <v>8</v>
      </c>
      <c r="C20" s="15">
        <v>24.91</v>
      </c>
      <c r="D20" s="7"/>
      <c r="E20" s="12">
        <f>299792458/($C20*1000000)/4</f>
        <v>3.0087561019670814</v>
      </c>
      <c r="F20" s="8">
        <f t="shared" si="0"/>
        <v>2.0058374013113878</v>
      </c>
      <c r="G20" s="8">
        <f t="shared" si="2"/>
        <v>2.4671800036130067</v>
      </c>
      <c r="H20" s="12">
        <f>299792458/($C20*1000000)/2</f>
        <v>6.0175122039341629</v>
      </c>
      <c r="I20" s="8">
        <f t="shared" si="1"/>
        <v>1.6447866690753379</v>
      </c>
      <c r="J20" s="9">
        <f t="shared" si="3"/>
        <v>4.9343600072260134</v>
      </c>
      <c r="L20" s="101"/>
      <c r="M20" s="101"/>
      <c r="N20" s="100"/>
      <c r="O20" s="100"/>
      <c r="P20" s="100"/>
      <c r="Q20" s="100"/>
      <c r="R20" s="100"/>
      <c r="S20" s="100"/>
    </row>
    <row r="21" spans="2:19" ht="18" customHeight="1" x14ac:dyDescent="0.2">
      <c r="B21" s="82"/>
      <c r="C21" s="16"/>
      <c r="D21" s="4">
        <v>24.95</v>
      </c>
      <c r="E21" s="13">
        <f>299792458/($D21*1000000)/4</f>
        <v>3.0039324448897795</v>
      </c>
      <c r="F21" s="2">
        <f t="shared" si="0"/>
        <v>2.0026216299265198</v>
      </c>
      <c r="G21" s="2">
        <f t="shared" si="2"/>
        <v>2.4632246048096191</v>
      </c>
      <c r="H21" s="13">
        <f>299792458/($D21*1000000)/2</f>
        <v>6.007864889779559</v>
      </c>
      <c r="I21" s="2">
        <f t="shared" si="1"/>
        <v>1.6421497365397462</v>
      </c>
      <c r="J21" s="3">
        <f t="shared" si="3"/>
        <v>4.9264492096192383</v>
      </c>
      <c r="L21" s="101"/>
      <c r="M21" s="101"/>
      <c r="N21" s="100"/>
      <c r="O21" s="100"/>
      <c r="P21" s="100"/>
      <c r="Q21" s="100"/>
      <c r="R21" s="100"/>
      <c r="S21" s="100"/>
    </row>
    <row r="22" spans="2:19" ht="18" customHeight="1" x14ac:dyDescent="0.2">
      <c r="B22" s="81" t="s">
        <v>9</v>
      </c>
      <c r="C22" s="15">
        <v>28.02</v>
      </c>
      <c r="D22" s="7"/>
      <c r="E22" s="12">
        <f>299792458/($C22*1000000)/4</f>
        <v>2.6748077980014275</v>
      </c>
      <c r="F22" s="8">
        <f t="shared" si="0"/>
        <v>1.7832051986676183</v>
      </c>
      <c r="G22" s="8">
        <f t="shared" si="2"/>
        <v>2.1933423943611703</v>
      </c>
      <c r="H22" s="12">
        <f>299792458/($C22*1000000)/2</f>
        <v>5.3496155960028551</v>
      </c>
      <c r="I22" s="8">
        <f t="shared" si="1"/>
        <v>1.4622282629074468</v>
      </c>
      <c r="J22" s="9">
        <f t="shared" si="3"/>
        <v>4.3866847887223406</v>
      </c>
    </row>
    <row r="23" spans="2:19" ht="18" customHeight="1" x14ac:dyDescent="0.2">
      <c r="B23" s="82"/>
      <c r="C23" s="16"/>
      <c r="D23" s="4">
        <v>28.4</v>
      </c>
      <c r="E23" s="13">
        <f>299792458/($D23*1000000)/4</f>
        <v>2.6390181161971831</v>
      </c>
      <c r="F23" s="2">
        <f t="shared" si="0"/>
        <v>1.7593454107981221</v>
      </c>
      <c r="G23" s="2">
        <f t="shared" si="2"/>
        <v>2.1639948552816901</v>
      </c>
      <c r="H23" s="13">
        <f>299792458/($D23*1000000)/2</f>
        <v>5.2780362323943661</v>
      </c>
      <c r="I23" s="2">
        <f t="shared" si="1"/>
        <v>1.4426632368544601</v>
      </c>
      <c r="J23" s="3">
        <f t="shared" si="3"/>
        <v>4.3279897105633802</v>
      </c>
    </row>
    <row r="24" spans="2:19" ht="18" customHeight="1" x14ac:dyDescent="0.2">
      <c r="B24" s="81" t="s">
        <v>10</v>
      </c>
      <c r="C24" s="15">
        <v>50.1</v>
      </c>
      <c r="D24" s="7"/>
      <c r="E24" s="12">
        <f>299792458/($C24*1000000)/4</f>
        <v>1.4959703493013972</v>
      </c>
      <c r="F24" s="8">
        <f t="shared" si="0"/>
        <v>0.99731356620093148</v>
      </c>
      <c r="G24" s="8">
        <f t="shared" si="2"/>
        <v>1.2266956864271457</v>
      </c>
      <c r="H24" s="12">
        <f>299792458/($C24*1000000)/2</f>
        <v>2.9919406986027943</v>
      </c>
      <c r="I24" s="8">
        <f t="shared" si="1"/>
        <v>0.81779712428476381</v>
      </c>
      <c r="J24" s="9">
        <f t="shared" si="3"/>
        <v>2.4533913728542913</v>
      </c>
    </row>
    <row r="25" spans="2:19" ht="18" customHeight="1" thickBot="1" x14ac:dyDescent="0.25">
      <c r="B25" s="87"/>
      <c r="C25" s="17"/>
      <c r="D25" s="5">
        <v>52.05</v>
      </c>
      <c r="E25" s="14">
        <f>299792458/($D25*1000000)/4</f>
        <v>1.4399253506243996</v>
      </c>
      <c r="F25" s="10">
        <f t="shared" si="0"/>
        <v>0.95995023374959976</v>
      </c>
      <c r="G25" s="10">
        <f t="shared" si="2"/>
        <v>1.1807387875120077</v>
      </c>
      <c r="H25" s="14">
        <f>299792458/($D25*1000000)/2</f>
        <v>2.8798507012487993</v>
      </c>
      <c r="I25" s="10">
        <f t="shared" si="1"/>
        <v>0.78715919167467174</v>
      </c>
      <c r="J25" s="11">
        <f t="shared" si="3"/>
        <v>2.3614775750240153</v>
      </c>
    </row>
    <row r="27" spans="2:19" s="52" customFormat="1" ht="42.75" customHeight="1" x14ac:dyDescent="0.2"/>
    <row r="28" spans="2:19" s="52" customFormat="1" ht="11.25" customHeight="1" x14ac:dyDescent="0.2"/>
    <row r="29" spans="2:19" s="52" customFormat="1" ht="46.5" customHeight="1" x14ac:dyDescent="0.2"/>
    <row r="31" spans="2:19" x14ac:dyDescent="0.2">
      <c r="B31" s="49" t="s">
        <v>35</v>
      </c>
    </row>
  </sheetData>
  <mergeCells count="20">
    <mergeCell ref="N11:P14"/>
    <mergeCell ref="Q11:S14"/>
    <mergeCell ref="L11:M14"/>
    <mergeCell ref="L18:M21"/>
    <mergeCell ref="N18:P21"/>
    <mergeCell ref="Q18:S21"/>
    <mergeCell ref="H4:J4"/>
    <mergeCell ref="B6:B7"/>
    <mergeCell ref="B8:B9"/>
    <mergeCell ref="B24:B25"/>
    <mergeCell ref="B4:B5"/>
    <mergeCell ref="B11:B12"/>
    <mergeCell ref="B14:B15"/>
    <mergeCell ref="B16:B17"/>
    <mergeCell ref="B18:B19"/>
    <mergeCell ref="B20:B21"/>
    <mergeCell ref="B22:B23"/>
    <mergeCell ref="C4:D4"/>
    <mergeCell ref="E4:G4"/>
    <mergeCell ref="C10:D1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162F-0622-4996-A774-F486EC3C8034}">
  <sheetPr>
    <pageSetUpPr fitToPage="1"/>
  </sheetPr>
  <dimension ref="B1:BE27"/>
  <sheetViews>
    <sheetView workbookViewId="0">
      <selection activeCell="AF4" sqref="AF4"/>
    </sheetView>
  </sheetViews>
  <sheetFormatPr defaultRowHeight="14.25" x14ac:dyDescent="0.2"/>
  <cols>
    <col min="1" max="1" width="3" style="1" customWidth="1"/>
    <col min="2" max="2" width="7.375" style="1" customWidth="1"/>
    <col min="3" max="3" width="6.25" style="1" customWidth="1"/>
    <col min="4" max="4" width="6.375" style="1" customWidth="1"/>
    <col min="5" max="7" width="9.75" style="1" hidden="1" customWidth="1"/>
    <col min="8" max="8" width="10.75" style="1" hidden="1" customWidth="1"/>
    <col min="9" max="9" width="9.25" style="1" hidden="1" customWidth="1"/>
    <col min="10" max="11" width="8.5" style="1" hidden="1" customWidth="1"/>
    <col min="12" max="12" width="10.75" style="1" hidden="1" customWidth="1"/>
    <col min="13" max="15" width="9.375" style="1" hidden="1" customWidth="1"/>
    <col min="16" max="16" width="10.75" style="1" customWidth="1"/>
    <col min="17" max="18" width="9.375" style="1" hidden="1" customWidth="1"/>
    <col min="19" max="19" width="10" style="1" hidden="1" customWidth="1"/>
    <col min="20" max="20" width="14.25" style="1" customWidth="1"/>
    <col min="21" max="23" width="9.125" style="1" hidden="1" customWidth="1"/>
    <col min="24" max="28" width="12.875" style="1" hidden="1" customWidth="1"/>
    <col min="29" max="31" width="9.5" style="1" hidden="1" customWidth="1"/>
    <col min="32" max="32" width="13.625" style="1" customWidth="1"/>
    <col min="33" max="35" width="9.75" style="1" hidden="1" customWidth="1"/>
    <col min="36" max="36" width="10.75" style="1" hidden="1" customWidth="1"/>
    <col min="37" max="39" width="8.375" style="1" hidden="1" customWidth="1"/>
    <col min="40" max="40" width="10.75" style="1" hidden="1" customWidth="1"/>
    <col min="41" max="43" width="10.25" style="1" hidden="1" customWidth="1"/>
    <col min="44" max="44" width="10.75" style="1" hidden="1" customWidth="1"/>
    <col min="45" max="47" width="8.875" style="1" hidden="1" customWidth="1"/>
    <col min="48" max="48" width="13.625" style="1" customWidth="1"/>
    <col min="49" max="16384" width="9" style="1"/>
  </cols>
  <sheetData>
    <row r="1" spans="2:57" customFormat="1" ht="30" x14ac:dyDescent="0.4">
      <c r="B1" s="48" t="s">
        <v>32</v>
      </c>
      <c r="C1" s="48"/>
    </row>
    <row r="2" spans="2:57" ht="9.75" customHeight="1" thickBot="1" x14ac:dyDescent="0.25"/>
    <row r="3" spans="2:57" s="6" customFormat="1" ht="19.5" customHeight="1" thickBot="1" x14ac:dyDescent="0.25">
      <c r="B3" s="88" t="s">
        <v>0</v>
      </c>
      <c r="C3" s="90" t="s">
        <v>25</v>
      </c>
      <c r="D3" s="90"/>
      <c r="E3" s="92" t="s">
        <v>24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U3" s="92" t="s">
        <v>23</v>
      </c>
      <c r="V3" s="97"/>
      <c r="W3" s="97"/>
      <c r="X3" s="97"/>
      <c r="Y3" s="97"/>
      <c r="Z3" s="97"/>
      <c r="AA3" s="97"/>
      <c r="AB3" s="97"/>
      <c r="AC3" s="97"/>
      <c r="AD3" s="97"/>
      <c r="AE3" s="97"/>
      <c r="AF3" s="98"/>
      <c r="AG3" s="90" t="s">
        <v>22</v>
      </c>
      <c r="AH3" s="90"/>
      <c r="AI3" s="90"/>
      <c r="AJ3" s="90"/>
      <c r="AK3" s="90"/>
      <c r="AL3" s="90"/>
      <c r="AM3" s="90"/>
      <c r="AN3" s="90"/>
      <c r="AO3" s="90"/>
      <c r="AP3" s="92"/>
      <c r="AQ3" s="92"/>
      <c r="AR3" s="92"/>
      <c r="AS3" s="92"/>
      <c r="AT3" s="92"/>
      <c r="AU3" s="92"/>
      <c r="AV3" s="91"/>
    </row>
    <row r="4" spans="2:57" s="6" customFormat="1" ht="19.5" customHeight="1" x14ac:dyDescent="0.2">
      <c r="B4" s="89"/>
      <c r="C4" s="19" t="s">
        <v>19</v>
      </c>
      <c r="D4" s="20" t="s">
        <v>20</v>
      </c>
      <c r="E4" s="19" t="s">
        <v>12</v>
      </c>
      <c r="F4" s="19" t="s">
        <v>12</v>
      </c>
      <c r="G4" s="19" t="s">
        <v>12</v>
      </c>
      <c r="H4" s="19" t="s">
        <v>12</v>
      </c>
      <c r="I4" s="23" t="s">
        <v>27</v>
      </c>
      <c r="J4" s="23" t="s">
        <v>27</v>
      </c>
      <c r="K4" s="23" t="s">
        <v>27</v>
      </c>
      <c r="L4" s="23" t="s">
        <v>27</v>
      </c>
      <c r="M4" s="20" t="s">
        <v>13</v>
      </c>
      <c r="N4" s="20" t="s">
        <v>13</v>
      </c>
      <c r="O4" s="20" t="s">
        <v>13</v>
      </c>
      <c r="P4" s="79" t="s">
        <v>13</v>
      </c>
      <c r="Q4" s="20" t="s">
        <v>21</v>
      </c>
      <c r="R4" s="20" t="s">
        <v>21</v>
      </c>
      <c r="S4" s="20" t="s">
        <v>21</v>
      </c>
      <c r="T4" s="20" t="s">
        <v>21</v>
      </c>
      <c r="U4" s="19" t="s">
        <v>11</v>
      </c>
      <c r="V4" s="19" t="s">
        <v>11</v>
      </c>
      <c r="W4" s="19" t="s">
        <v>11</v>
      </c>
      <c r="X4" s="19" t="s">
        <v>11</v>
      </c>
      <c r="Y4" s="23" t="s">
        <v>27</v>
      </c>
      <c r="Z4" s="23" t="s">
        <v>27</v>
      </c>
      <c r="AA4" s="23" t="s">
        <v>27</v>
      </c>
      <c r="AB4" s="23" t="s">
        <v>27</v>
      </c>
      <c r="AC4" s="20" t="s">
        <v>14</v>
      </c>
      <c r="AD4" s="20" t="s">
        <v>14</v>
      </c>
      <c r="AE4" s="20" t="s">
        <v>14</v>
      </c>
      <c r="AF4" s="20" t="s">
        <v>14</v>
      </c>
      <c r="AG4" s="22" t="s">
        <v>26</v>
      </c>
      <c r="AH4" s="22" t="s">
        <v>26</v>
      </c>
      <c r="AI4" s="22" t="s">
        <v>26</v>
      </c>
      <c r="AJ4" s="22" t="s">
        <v>26</v>
      </c>
      <c r="AK4" s="23" t="s">
        <v>27</v>
      </c>
      <c r="AL4" s="23" t="s">
        <v>27</v>
      </c>
      <c r="AM4" s="23" t="s">
        <v>27</v>
      </c>
      <c r="AN4" s="23" t="s">
        <v>27</v>
      </c>
      <c r="AO4" s="23" t="s">
        <v>28</v>
      </c>
      <c r="AP4" s="23" t="s">
        <v>28</v>
      </c>
      <c r="AQ4" s="23" t="s">
        <v>28</v>
      </c>
      <c r="AR4" s="23" t="s">
        <v>28</v>
      </c>
      <c r="AS4" s="21" t="s">
        <v>15</v>
      </c>
      <c r="AT4" s="21" t="s">
        <v>15</v>
      </c>
      <c r="AU4" s="21" t="s">
        <v>15</v>
      </c>
      <c r="AV4" s="21" t="s">
        <v>15</v>
      </c>
    </row>
    <row r="5" spans="2:57" ht="22.5" customHeight="1" x14ac:dyDescent="0.2">
      <c r="B5" s="81" t="s">
        <v>2</v>
      </c>
      <c r="C5" s="15">
        <v>1.825</v>
      </c>
      <c r="D5" s="7"/>
      <c r="E5" s="12">
        <f>CONVERT('HF antenna lengths metric'!E5,"m","ft")</f>
        <v>134.73576115485565</v>
      </c>
      <c r="F5" s="26">
        <f>ROUNDDOWN(E5,0)</f>
        <v>134</v>
      </c>
      <c r="G5" s="25">
        <f>MOD(ROUNDDOWN(E5,2),1)*12</f>
        <v>8.7599999999998772</v>
      </c>
      <c r="H5" s="12" t="str">
        <f t="shared" ref="H5:H25" si="0">ROUNDUP(F5,0)&amp;"' "&amp;TEXT(G5,"0 #/#")&amp;CHAR(34)</f>
        <v>134' 8 3/4"</v>
      </c>
      <c r="I5" s="8">
        <f>CONVERT('HF antenna lengths metric'!F5,"m","ft")</f>
        <v>127.99897309711284</v>
      </c>
      <c r="J5" s="38">
        <f>ROUNDDOWN(I5,0)</f>
        <v>127</v>
      </c>
      <c r="K5" s="39">
        <f>MOD(ROUNDDOWN(I5,2),1)*12</f>
        <v>11.879999999999939</v>
      </c>
      <c r="L5" s="8" t="str">
        <f t="shared" ref="L5:L25" si="1">ROUNDUP(J5,0)&amp;"' "&amp;TEXT(K5,"0 #/#")&amp;CHAR(34)</f>
        <v>127' 11 7/8"</v>
      </c>
      <c r="M5" s="8">
        <f>CONVERT('HF antenna lengths metric'!G5,"m","ft")</f>
        <v>89.823840769903754</v>
      </c>
      <c r="N5" s="38">
        <f t="shared" ref="N5:N25" si="2">ROUNDDOWN(M5,0)</f>
        <v>89</v>
      </c>
      <c r="O5" s="39">
        <f t="shared" ref="O5:O25" si="3">MOD(ROUNDDOWN(M5,2),1)*12</f>
        <v>9.8399999999999181</v>
      </c>
      <c r="P5" s="74" t="str">
        <f t="shared" ref="P5:P25" si="4">ROUNDUP(N5,0)&amp;"' "&amp;TEXT(O5,"0 #/#")&amp;CHAR(34)</f>
        <v>89' 9 5/6"</v>
      </c>
      <c r="Q5" s="8">
        <f>CONVERT('HF antenna lengths metric'!H5,"m","ft")</f>
        <v>110.4833241469816</v>
      </c>
      <c r="R5" s="38">
        <f t="shared" ref="R5:R25" si="5">ROUNDDOWN(Q5,0)</f>
        <v>110</v>
      </c>
      <c r="S5" s="39">
        <f t="shared" ref="S5:S25" si="6">MOD(ROUNDDOWN(Q5,2),1)*12</f>
        <v>5.7600000000000477</v>
      </c>
      <c r="T5" s="9" t="str">
        <f t="shared" ref="T5:T25" si="7">ROUNDUP(R5,0)&amp;"' "&amp;TEXT(S5,"0 #/#")&amp;CHAR(34)</f>
        <v>110' 5 3/4"</v>
      </c>
      <c r="U5" s="12">
        <f>CONVERT('HF antenna lengths metric'!L5,"m","ft")</f>
        <v>269.4715223097113</v>
      </c>
      <c r="V5" s="26">
        <f t="shared" ref="V5:V25" si="8">ROUNDDOWN(U5,0)</f>
        <v>269</v>
      </c>
      <c r="W5" s="25">
        <f t="shared" ref="W5:W25" si="9">MOD(ROUNDDOWN(U5,2),1)*12</f>
        <v>5.6400000000003274</v>
      </c>
      <c r="X5" s="12" t="str">
        <f t="shared" ref="X5:X25" si="10">ROUNDUP(V5,0)&amp;"' "&amp;TEXT(W5,"0 #/#")&amp;CHAR(34)</f>
        <v>269' 5 2/3"</v>
      </c>
      <c r="Y5" s="8">
        <f>CONVERT('HF antenna lengths metric'!M5,"m","ft")</f>
        <v>255.99794619422568</v>
      </c>
      <c r="Z5" s="38">
        <f t="shared" ref="Z5:Z25" si="11">ROUNDDOWN(Y5,0)</f>
        <v>255</v>
      </c>
      <c r="AA5" s="39">
        <f t="shared" ref="AA5:AA25" si="12">MOD(ROUNDDOWN(Y5,2),1)*12</f>
        <v>11.880000000000109</v>
      </c>
      <c r="AB5" s="8" t="str">
        <f t="shared" ref="AB5:AB25" si="13">ROUNDUP(Z5,0)&amp;"' "&amp;TEXT(AA5,"0 #/#")&amp;CHAR(34)</f>
        <v>255' 11 7/8"</v>
      </c>
      <c r="AC5" s="8">
        <f>CONVERT('HF antenna lengths metric'!N5,"m","ft")</f>
        <v>179.64768153980751</v>
      </c>
      <c r="AD5" s="38">
        <f t="shared" ref="AD5:AD25" si="14">ROUNDDOWN(AC5,0)</f>
        <v>179</v>
      </c>
      <c r="AE5" s="39">
        <f t="shared" ref="AE5:AE25" si="15">MOD(ROUNDDOWN(AC5,2),1)*12</f>
        <v>7.6799999999998363</v>
      </c>
      <c r="AF5" s="9" t="str">
        <f t="shared" ref="AF5:AF25" si="16">ROUNDUP(AD5,0)&amp;"' "&amp;TEXT(AE5,"0 #/#")&amp;CHAR(34)</f>
        <v>179' 7 2/3"</v>
      </c>
      <c r="AG5" s="12">
        <f>CONVERT('HF antenna lengths metric'!O5,"m","ft")</f>
        <v>538.94304461942261</v>
      </c>
      <c r="AH5" s="26">
        <f t="shared" ref="AH5:AH25" si="17">ROUNDDOWN(AG5,0)</f>
        <v>538</v>
      </c>
      <c r="AI5" s="25">
        <f t="shared" ref="AI5:AI25" si="18">MOD(ROUNDDOWN(AG5,2),1)*12</f>
        <v>11.280000000000655</v>
      </c>
      <c r="AJ5" s="12" t="str">
        <f t="shared" ref="AJ5:AJ25" si="19">ROUNDUP(AH5,0)&amp;"' "&amp;TEXT(AI5,"0 #/#")&amp;CHAR(34)</f>
        <v>538' 11 2/7"</v>
      </c>
      <c r="AK5" s="8">
        <f>CONVERT('HF antenna lengths metric'!P5,"m","ft")</f>
        <v>511.99589238845135</v>
      </c>
      <c r="AL5" s="38">
        <f t="shared" ref="AL5:AL25" si="20">ROUNDDOWN(AK5,0)</f>
        <v>511</v>
      </c>
      <c r="AM5" s="39">
        <f t="shared" ref="AM5:AM25" si="21">MOD(ROUNDDOWN(AK5,2),1)*12</f>
        <v>11.880000000000109</v>
      </c>
      <c r="AN5" s="8" t="str">
        <f t="shared" ref="AN5:AN25" si="22">ROUNDUP(AL5,0)&amp;"' "&amp;TEXT(AM5,"0 #/#")&amp;CHAR(34)</f>
        <v>511' 11 7/8"</v>
      </c>
      <c r="AO5" s="8">
        <f>CONVERT('HF antenna lengths metric'!Q5,"m","ft")</f>
        <v>592.83734908136478</v>
      </c>
      <c r="AP5" s="38">
        <f t="shared" ref="AP5:AP25" si="23">ROUNDDOWN(AO5,0)</f>
        <v>592</v>
      </c>
      <c r="AQ5" s="39">
        <f t="shared" ref="AQ5:AQ25" si="24">MOD(ROUNDDOWN(AO5,2),1)*12</f>
        <v>9.9600000000004911</v>
      </c>
      <c r="AR5" s="8" t="str">
        <f t="shared" ref="AR5:AR25" si="25">ROUNDUP(AP5,0)&amp;"' "&amp;TEXT(AQ5,"0 #/#")&amp;CHAR(34)</f>
        <v>592' 10"</v>
      </c>
      <c r="AS5" s="8">
        <f>CONVERT('HF antenna lengths metric'!R5,"m","ft")</f>
        <v>359.29536307961502</v>
      </c>
      <c r="AT5" s="38">
        <f t="shared" ref="AT5:AT25" si="26">ROUNDDOWN(AS5,0)</f>
        <v>359</v>
      </c>
      <c r="AU5" s="39">
        <f t="shared" ref="AU5:AU25" si="27">MOD(ROUNDDOWN(AS5,2),1)*12</f>
        <v>3.4800000000002456</v>
      </c>
      <c r="AV5" s="9" t="str">
        <f t="shared" ref="AV5:AV25" si="28">ROUNDUP(AT5,0)&amp;"' "&amp;TEXT(AU5,"0 #/#")&amp;CHAR(34)</f>
        <v>359' 3 1/2"</v>
      </c>
    </row>
    <row r="6" spans="2:57" ht="22.5" customHeight="1" x14ac:dyDescent="0.2">
      <c r="B6" s="82"/>
      <c r="C6" s="27"/>
      <c r="D6" s="28">
        <v>1.85</v>
      </c>
      <c r="E6" s="29">
        <f>CONVERT('HF antenna lengths metric'!E6,"m","ft")</f>
        <v>132.91500762573597</v>
      </c>
      <c r="F6" s="30">
        <f t="shared" ref="F6:F25" si="29">ROUNDDOWN(E6,0)</f>
        <v>132</v>
      </c>
      <c r="G6" s="31">
        <f t="shared" ref="G6:G25" si="30">MOD(ROUNDDOWN(E6,2),1)*12</f>
        <v>10.919999999999959</v>
      </c>
      <c r="H6" s="29" t="str">
        <f t="shared" si="0"/>
        <v>132' 11"</v>
      </c>
      <c r="I6" s="40">
        <f>CONVERT('HF antenna lengths metric'!F6,"m","ft")</f>
        <v>126.26925724444915</v>
      </c>
      <c r="J6" s="41">
        <f t="shared" ref="J6:J25" si="31">ROUNDDOWN(I6,0)</f>
        <v>126</v>
      </c>
      <c r="K6" s="42">
        <f t="shared" ref="K6:K25" si="32">MOD(ROUNDDOWN(I6,2),1)*12</f>
        <v>3.1200000000000614</v>
      </c>
      <c r="L6" s="40" t="str">
        <f t="shared" si="1"/>
        <v>126' 3 1/8"</v>
      </c>
      <c r="M6" s="40">
        <f>CONVERT('HF antenna lengths metric'!G6,"m","ft")</f>
        <v>88.610005083823978</v>
      </c>
      <c r="N6" s="41">
        <f t="shared" si="2"/>
        <v>88</v>
      </c>
      <c r="O6" s="42">
        <f t="shared" si="3"/>
        <v>7.3199999999999932</v>
      </c>
      <c r="P6" s="75" t="str">
        <f t="shared" si="4"/>
        <v>88' 7 1/3"</v>
      </c>
      <c r="Q6" s="40">
        <f>CONVERT('HF antenna lengths metric'!H6,"m","ft")</f>
        <v>108.99030625310348</v>
      </c>
      <c r="R6" s="41">
        <f t="shared" si="5"/>
        <v>108</v>
      </c>
      <c r="S6" s="42">
        <f t="shared" si="6"/>
        <v>11.879999999999939</v>
      </c>
      <c r="T6" s="43" t="str">
        <f t="shared" si="7"/>
        <v>108' 11 7/8"</v>
      </c>
      <c r="U6" s="29">
        <f>CONVERT('HF antenna lengths metric'!L6,"m","ft")</f>
        <v>265.83001525147193</v>
      </c>
      <c r="V6" s="30">
        <f t="shared" si="8"/>
        <v>265</v>
      </c>
      <c r="W6" s="31">
        <f t="shared" si="9"/>
        <v>9.959999999999809</v>
      </c>
      <c r="X6" s="29" t="str">
        <f t="shared" si="10"/>
        <v>265' 10"</v>
      </c>
      <c r="Y6" s="40">
        <f>CONVERT('HF antenna lengths metric'!M6,"m","ft")</f>
        <v>252.5385144888983</v>
      </c>
      <c r="Z6" s="41">
        <f t="shared" si="11"/>
        <v>252</v>
      </c>
      <c r="AA6" s="42">
        <f t="shared" si="12"/>
        <v>6.3600000000000136</v>
      </c>
      <c r="AB6" s="40" t="str">
        <f t="shared" si="13"/>
        <v>252' 6 1/3"</v>
      </c>
      <c r="AC6" s="40">
        <f>CONVERT('HF antenna lengths metric'!N6,"m","ft")</f>
        <v>177.22001016764796</v>
      </c>
      <c r="AD6" s="41">
        <f t="shared" si="14"/>
        <v>177</v>
      </c>
      <c r="AE6" s="42">
        <f t="shared" si="15"/>
        <v>2.6399999999999864</v>
      </c>
      <c r="AF6" s="43" t="str">
        <f t="shared" si="16"/>
        <v>177' 2 2/3"</v>
      </c>
      <c r="AG6" s="29">
        <f>CONVERT('HF antenna lengths metric'!O6,"m","ft")</f>
        <v>531.66003050294387</v>
      </c>
      <c r="AH6" s="30">
        <f t="shared" si="17"/>
        <v>531</v>
      </c>
      <c r="AI6" s="31">
        <f t="shared" si="18"/>
        <v>7.919999999999618</v>
      </c>
      <c r="AJ6" s="29" t="str">
        <f t="shared" si="19"/>
        <v>531' 8"</v>
      </c>
      <c r="AK6" s="40">
        <f>CONVERT('HF antenna lengths metric'!P6,"m","ft")</f>
        <v>505.0770289777966</v>
      </c>
      <c r="AL6" s="41">
        <f t="shared" si="20"/>
        <v>505</v>
      </c>
      <c r="AM6" s="42">
        <f t="shared" si="21"/>
        <v>0.83999999999991815</v>
      </c>
      <c r="AN6" s="40" t="str">
        <f t="shared" si="22"/>
        <v>505' 0 5/6"</v>
      </c>
      <c r="AO6" s="40">
        <f>CONVERT('HF antenna lengths metric'!Q6,"m","ft")</f>
        <v>584.82603355323829</v>
      </c>
      <c r="AP6" s="41">
        <f t="shared" si="23"/>
        <v>584</v>
      </c>
      <c r="AQ6" s="42">
        <f t="shared" si="24"/>
        <v>9.8400000000006003</v>
      </c>
      <c r="AR6" s="40" t="str">
        <f t="shared" si="25"/>
        <v>584' 9 5/6"</v>
      </c>
      <c r="AS6" s="8">
        <f>CONVERT('HF antenna lengths metric'!R6,"m","ft")</f>
        <v>354.44002033529591</v>
      </c>
      <c r="AT6" s="41">
        <f t="shared" si="26"/>
        <v>354</v>
      </c>
      <c r="AU6" s="42">
        <f t="shared" si="27"/>
        <v>5.2799999999999727</v>
      </c>
      <c r="AV6" s="43" t="str">
        <f t="shared" si="28"/>
        <v>354' 5 2/7"</v>
      </c>
    </row>
    <row r="7" spans="2:57" ht="22.5" customHeight="1" x14ac:dyDescent="0.2">
      <c r="B7" s="81" t="s">
        <v>3</v>
      </c>
      <c r="C7" s="15">
        <v>3.52</v>
      </c>
      <c r="D7" s="7"/>
      <c r="E7" s="12">
        <f>CONVERT('HF antenna lengths metric'!E7,"m","ft")</f>
        <v>69.855898894207826</v>
      </c>
      <c r="F7" s="26">
        <f t="shared" si="29"/>
        <v>69</v>
      </c>
      <c r="G7" s="25">
        <f t="shared" si="30"/>
        <v>10.199999999999932</v>
      </c>
      <c r="H7" s="12" t="str">
        <f t="shared" si="0"/>
        <v>69' 10 1/5"</v>
      </c>
      <c r="I7" s="8">
        <f>CONVERT('HF antenna lengths metric'!F7,"m","ft")</f>
        <v>66.363103949497429</v>
      </c>
      <c r="J7" s="38">
        <f t="shared" si="31"/>
        <v>66</v>
      </c>
      <c r="K7" s="39">
        <f t="shared" si="32"/>
        <v>4.3199999999999932</v>
      </c>
      <c r="L7" s="8" t="str">
        <f t="shared" si="1"/>
        <v>66' 4 1/3"</v>
      </c>
      <c r="M7" s="8">
        <f>CONVERT('HF antenna lengths metric'!G7,"m","ft")</f>
        <v>46.570599262805217</v>
      </c>
      <c r="N7" s="38">
        <f t="shared" si="2"/>
        <v>46</v>
      </c>
      <c r="O7" s="39">
        <f t="shared" si="3"/>
        <v>6.8400000000000034</v>
      </c>
      <c r="P7" s="74" t="str">
        <f t="shared" si="4"/>
        <v>46' 6 5/6"</v>
      </c>
      <c r="Q7" s="8">
        <f>CONVERT('HF antenna lengths metric'!H7,"m","ft")</f>
        <v>57.281837093250402</v>
      </c>
      <c r="R7" s="38">
        <f t="shared" si="5"/>
        <v>57</v>
      </c>
      <c r="S7" s="39">
        <f t="shared" si="6"/>
        <v>3.3600000000000136</v>
      </c>
      <c r="T7" s="9" t="str">
        <f t="shared" si="7"/>
        <v>57' 3 1/3"</v>
      </c>
      <c r="U7" s="12">
        <f>CONVERT('HF antenna lengths metric'!L7,"m","ft")</f>
        <v>139.71179778841565</v>
      </c>
      <c r="V7" s="26">
        <f t="shared" si="8"/>
        <v>139</v>
      </c>
      <c r="W7" s="25">
        <f t="shared" si="9"/>
        <v>8.5200000000000955</v>
      </c>
      <c r="X7" s="12" t="str">
        <f t="shared" si="10"/>
        <v>139' 8 1/2"</v>
      </c>
      <c r="Y7" s="8">
        <f>CONVERT('HF antenna lengths metric'!M7,"m","ft")</f>
        <v>132.72620789899486</v>
      </c>
      <c r="Z7" s="38">
        <f t="shared" si="11"/>
        <v>132</v>
      </c>
      <c r="AA7" s="39">
        <f t="shared" si="12"/>
        <v>8.6399999999999864</v>
      </c>
      <c r="AB7" s="8" t="str">
        <f t="shared" si="13"/>
        <v>132' 8 2/3"</v>
      </c>
      <c r="AC7" s="8">
        <f>CONVERT('HF antenna lengths metric'!N7,"m","ft")</f>
        <v>93.141198525610434</v>
      </c>
      <c r="AD7" s="38">
        <f t="shared" si="14"/>
        <v>93</v>
      </c>
      <c r="AE7" s="39">
        <f t="shared" si="15"/>
        <v>1.6800000000000068</v>
      </c>
      <c r="AF7" s="9" t="str">
        <f t="shared" si="16"/>
        <v>93' 1 2/3"</v>
      </c>
      <c r="AG7" s="12">
        <f>CONVERT('HF antenna lengths metric'!O7,"m","ft")</f>
        <v>279.4235955768313</v>
      </c>
      <c r="AH7" s="26">
        <f t="shared" si="17"/>
        <v>279</v>
      </c>
      <c r="AI7" s="25">
        <f t="shared" si="18"/>
        <v>5.040000000000191</v>
      </c>
      <c r="AJ7" s="12" t="str">
        <f t="shared" si="19"/>
        <v>279' 5"</v>
      </c>
      <c r="AK7" s="8">
        <f>CONVERT('HF antenna lengths metric'!P7,"m","ft")</f>
        <v>265.45241579798972</v>
      </c>
      <c r="AL7" s="38">
        <f t="shared" si="20"/>
        <v>265</v>
      </c>
      <c r="AM7" s="39">
        <f t="shared" si="21"/>
        <v>5.3999999999998636</v>
      </c>
      <c r="AN7" s="8" t="str">
        <f t="shared" si="22"/>
        <v>265' 5 2/5"</v>
      </c>
      <c r="AO7" s="8">
        <f>CONVERT('HF antenna lengths metric'!Q7,"m","ft")</f>
        <v>307.36595513451448</v>
      </c>
      <c r="AP7" s="38">
        <f t="shared" si="23"/>
        <v>307</v>
      </c>
      <c r="AQ7" s="39">
        <f t="shared" si="24"/>
        <v>4.3200000000001637</v>
      </c>
      <c r="AR7" s="8" t="str">
        <f t="shared" si="25"/>
        <v>307' 4 1/3"</v>
      </c>
      <c r="AS7" s="8">
        <f>CONVERT('HF antenna lengths metric'!R7,"m","ft")</f>
        <v>186.28239705122087</v>
      </c>
      <c r="AT7" s="38">
        <f t="shared" si="26"/>
        <v>186</v>
      </c>
      <c r="AU7" s="39">
        <f t="shared" si="27"/>
        <v>3.3600000000000136</v>
      </c>
      <c r="AV7" s="9" t="str">
        <f t="shared" si="28"/>
        <v>186' 3 1/3"</v>
      </c>
    </row>
    <row r="8" spans="2:57" ht="22.5" customHeight="1" x14ac:dyDescent="0.2">
      <c r="B8" s="82"/>
      <c r="C8" s="27"/>
      <c r="D8" s="28">
        <v>3.8</v>
      </c>
      <c r="E8" s="29">
        <f>CONVERT('HF antenna lengths metric'!E8,"m","ft")</f>
        <v>64.708622133581983</v>
      </c>
      <c r="F8" s="30">
        <f t="shared" si="29"/>
        <v>64</v>
      </c>
      <c r="G8" s="31">
        <f t="shared" si="30"/>
        <v>8.4000000000000341</v>
      </c>
      <c r="H8" s="29" t="str">
        <f>ROUNDUP(F8,0)&amp;"' "&amp;TEXT(G8,"0 #/#")&amp;CHAR(34)</f>
        <v>64' 8 2/5"</v>
      </c>
      <c r="I8" s="40">
        <f>CONVERT('HF antenna lengths metric'!F8,"m","ft")</f>
        <v>61.473191026902875</v>
      </c>
      <c r="J8" s="41">
        <f t="shared" si="31"/>
        <v>61</v>
      </c>
      <c r="K8" s="42">
        <f t="shared" si="32"/>
        <v>5.6399999999999864</v>
      </c>
      <c r="L8" s="40" t="str">
        <f t="shared" si="1"/>
        <v>61' 5 2/3"</v>
      </c>
      <c r="M8" s="40">
        <f>CONVERT('HF antenna lengths metric'!G8,"m","ft")</f>
        <v>43.139081422387989</v>
      </c>
      <c r="N8" s="41">
        <f t="shared" si="2"/>
        <v>43</v>
      </c>
      <c r="O8" s="42">
        <f t="shared" si="3"/>
        <v>1.5600000000000307</v>
      </c>
      <c r="P8" s="75" t="str">
        <f t="shared" si="4"/>
        <v>43' 1 5/9"</v>
      </c>
      <c r="Q8" s="40">
        <f>CONVERT('HF antenna lengths metric'!H8,"m","ft")</f>
        <v>53.061070149537223</v>
      </c>
      <c r="R8" s="41">
        <f t="shared" si="5"/>
        <v>53</v>
      </c>
      <c r="S8" s="42">
        <f t="shared" si="6"/>
        <v>0.72000000000002728</v>
      </c>
      <c r="T8" s="43" t="str">
        <f t="shared" si="7"/>
        <v>53' 0 5/7"</v>
      </c>
      <c r="U8" s="29">
        <f>CONVERT('HF antenna lengths metric'!L8,"m","ft")</f>
        <v>129.41724426716397</v>
      </c>
      <c r="V8" s="30">
        <f t="shared" si="8"/>
        <v>129</v>
      </c>
      <c r="W8" s="31">
        <f t="shared" si="9"/>
        <v>4.9199999999999591</v>
      </c>
      <c r="X8" s="29" t="str">
        <f t="shared" si="10"/>
        <v>129' 5"</v>
      </c>
      <c r="Y8" s="40">
        <f>CONVERT('HF antenna lengths metric'!M8,"m","ft")</f>
        <v>122.94638205380575</v>
      </c>
      <c r="Z8" s="41">
        <f t="shared" si="11"/>
        <v>122</v>
      </c>
      <c r="AA8" s="42">
        <f t="shared" si="12"/>
        <v>11.279999999999973</v>
      </c>
      <c r="AB8" s="40" t="str">
        <f t="shared" si="13"/>
        <v>122' 11 2/7"</v>
      </c>
      <c r="AC8" s="40">
        <f>CONVERT('HF antenna lengths metric'!N8,"m","ft")</f>
        <v>86.278162844775977</v>
      </c>
      <c r="AD8" s="41">
        <f t="shared" si="14"/>
        <v>86</v>
      </c>
      <c r="AE8" s="42">
        <f t="shared" si="15"/>
        <v>3.2399999999999523</v>
      </c>
      <c r="AF8" s="43" t="str">
        <f t="shared" si="16"/>
        <v>86' 3 1/4"</v>
      </c>
      <c r="AG8" s="29">
        <f>CONVERT('HF antenna lengths metric'!O8,"m","ft")</f>
        <v>258.83448853432793</v>
      </c>
      <c r="AH8" s="30">
        <f t="shared" si="17"/>
        <v>258</v>
      </c>
      <c r="AI8" s="31">
        <f t="shared" si="18"/>
        <v>9.959999999999809</v>
      </c>
      <c r="AJ8" s="29" t="str">
        <f t="shared" si="19"/>
        <v>258' 10"</v>
      </c>
      <c r="AK8" s="40">
        <f>CONVERT('HF antenna lengths metric'!P8,"m","ft")</f>
        <v>245.8927641076115</v>
      </c>
      <c r="AL8" s="41">
        <f t="shared" si="20"/>
        <v>245</v>
      </c>
      <c r="AM8" s="42">
        <f t="shared" si="21"/>
        <v>10.679999999999836</v>
      </c>
      <c r="AN8" s="40" t="str">
        <f t="shared" si="22"/>
        <v>245' 10 2/3"</v>
      </c>
      <c r="AO8" s="40">
        <f>CONVERT('HF antenna lengths metric'!Q8,"m","ft")</f>
        <v>284.71793738776074</v>
      </c>
      <c r="AP8" s="41">
        <f t="shared" si="23"/>
        <v>284</v>
      </c>
      <c r="AQ8" s="42">
        <f t="shared" si="24"/>
        <v>8.5199999999997544</v>
      </c>
      <c r="AR8" s="40" t="str">
        <f t="shared" si="25"/>
        <v>284' 8 1/2"</v>
      </c>
      <c r="AS8" s="8">
        <f>CONVERT('HF antenna lengths metric'!R8,"m","ft")</f>
        <v>172.55632568955195</v>
      </c>
      <c r="AT8" s="41">
        <f t="shared" si="26"/>
        <v>172</v>
      </c>
      <c r="AU8" s="42">
        <f t="shared" si="27"/>
        <v>6.6000000000001364</v>
      </c>
      <c r="AV8" s="43" t="str">
        <f t="shared" si="28"/>
        <v>172' 6 3/5"</v>
      </c>
    </row>
    <row r="9" spans="2:57" ht="22.5" customHeight="1" x14ac:dyDescent="0.2">
      <c r="B9" s="95" t="s">
        <v>41</v>
      </c>
      <c r="C9" s="93">
        <v>5.3570000000000002</v>
      </c>
      <c r="D9" s="102"/>
      <c r="E9" s="68">
        <f>CONVERT('HF antenna lengths metric'!E9,"m","ft")</f>
        <v>45.901206665598572</v>
      </c>
      <c r="F9" s="68">
        <f>E9*0.95</f>
        <v>43.606146332318644</v>
      </c>
      <c r="G9" s="68">
        <f t="shared" ref="G9:G10" si="33">E9*2/3</f>
        <v>30.600804443732383</v>
      </c>
      <c r="H9" s="67" t="str">
        <f t="shared" ref="H9:H10" si="34">ROUNDUP(F9,0)&amp;"' "&amp;TEXT(G9,"0 #/#")&amp;CHAR(34)</f>
        <v>44' 30 3/5"</v>
      </c>
      <c r="I9" s="68">
        <f>CONVERT('HF antenna lengths metric'!F9,"m","ft")</f>
        <v>43.606146332318637</v>
      </c>
      <c r="J9" s="69">
        <f t="shared" si="31"/>
        <v>43</v>
      </c>
      <c r="K9" s="70">
        <f t="shared" si="32"/>
        <v>7.2000000000000171</v>
      </c>
      <c r="L9" s="68" t="str">
        <f t="shared" si="1"/>
        <v>43' 7 1/5"</v>
      </c>
      <c r="M9" s="68">
        <f>CONVERT('HF antenna lengths metric'!G9,"m","ft")</f>
        <v>30.600804443732386</v>
      </c>
      <c r="N9" s="69">
        <f t="shared" si="2"/>
        <v>30</v>
      </c>
      <c r="O9" s="70">
        <f t="shared" si="3"/>
        <v>7.2000000000000171</v>
      </c>
      <c r="P9" s="76" t="str">
        <f t="shared" si="4"/>
        <v>30' 7 1/5"</v>
      </c>
      <c r="Q9" s="68">
        <f>CONVERT('HF antenna lengths metric'!H9,"m","ft")</f>
        <v>37.638989465790829</v>
      </c>
      <c r="R9" s="69">
        <f t="shared" si="5"/>
        <v>37</v>
      </c>
      <c r="S9" s="70">
        <f t="shared" si="6"/>
        <v>7.5600000000000307</v>
      </c>
      <c r="T9" s="71" t="str">
        <f t="shared" si="7"/>
        <v>37' 7 5/9"</v>
      </c>
      <c r="U9" s="67">
        <f>CONVERT('HF antenna lengths metric'!L9,"m","ft")</f>
        <v>91.802413331197144</v>
      </c>
      <c r="V9" s="72">
        <f t="shared" si="8"/>
        <v>91</v>
      </c>
      <c r="W9" s="73">
        <f t="shared" si="9"/>
        <v>9.5999999999999659</v>
      </c>
      <c r="X9" s="67" t="str">
        <f t="shared" si="10"/>
        <v>91' 9 3/5"</v>
      </c>
      <c r="Y9" s="68">
        <f>CONVERT('HF antenna lengths metric'!M9,"m","ft")</f>
        <v>87.212292664637275</v>
      </c>
      <c r="Z9" s="69">
        <f t="shared" si="11"/>
        <v>87</v>
      </c>
      <c r="AA9" s="70">
        <f t="shared" si="12"/>
        <v>2.519999999999925</v>
      </c>
      <c r="AB9" s="68" t="str">
        <f t="shared" si="13"/>
        <v>87' 2 1/2"</v>
      </c>
      <c r="AC9" s="68">
        <f>CONVERT('HF antenna lengths metric'!N9,"m","ft")</f>
        <v>61.201608887464772</v>
      </c>
      <c r="AD9" s="69">
        <f t="shared" si="14"/>
        <v>61</v>
      </c>
      <c r="AE9" s="70">
        <f t="shared" si="15"/>
        <v>2.4000000000000341</v>
      </c>
      <c r="AF9" s="71" t="str">
        <f t="shared" si="16"/>
        <v>61' 2 2/5"</v>
      </c>
      <c r="AG9" s="67">
        <f>CONVERT('HF antenna lengths metric'!O9,"m","ft")</f>
        <v>183.60482666239429</v>
      </c>
      <c r="AH9" s="72">
        <f t="shared" si="17"/>
        <v>183</v>
      </c>
      <c r="AI9" s="73">
        <f t="shared" si="18"/>
        <v>7.1999999999999318</v>
      </c>
      <c r="AJ9" s="67" t="str">
        <f t="shared" si="19"/>
        <v>183' 7 1/5"</v>
      </c>
      <c r="AK9" s="68">
        <f>CONVERT('HF antenna lengths metric'!P9,"m","ft")</f>
        <v>174.42458532927455</v>
      </c>
      <c r="AL9" s="69">
        <f t="shared" si="20"/>
        <v>174</v>
      </c>
      <c r="AM9" s="70">
        <f t="shared" si="21"/>
        <v>5.0399999999998499</v>
      </c>
      <c r="AN9" s="68" t="str">
        <f t="shared" si="22"/>
        <v>174' 5"</v>
      </c>
      <c r="AO9" s="68">
        <f>CONVERT('HF antenna lengths metric'!Q9,"m","ft")</f>
        <v>201.96530932863371</v>
      </c>
      <c r="AP9" s="69">
        <f t="shared" si="23"/>
        <v>201</v>
      </c>
      <c r="AQ9" s="70">
        <f t="shared" si="24"/>
        <v>11.520000000000095</v>
      </c>
      <c r="AR9" s="68" t="str">
        <f t="shared" si="25"/>
        <v>201' 11 1/2"</v>
      </c>
      <c r="AS9" s="68">
        <f>CONVERT('HF antenna lengths metric'!R9,"m","ft")</f>
        <v>122.40321777492954</v>
      </c>
      <c r="AT9" s="69">
        <f t="shared" si="26"/>
        <v>122</v>
      </c>
      <c r="AU9" s="70">
        <f t="shared" si="27"/>
        <v>4.8000000000000682</v>
      </c>
      <c r="AV9" s="71" t="str">
        <f t="shared" si="28"/>
        <v>122' 4 4/5"</v>
      </c>
    </row>
    <row r="10" spans="2:57" ht="22.5" customHeight="1" x14ac:dyDescent="0.2">
      <c r="B10" s="96"/>
      <c r="C10" s="93">
        <v>5.3630000000000004</v>
      </c>
      <c r="D10" s="102"/>
      <c r="E10" s="68">
        <f>CONVERT('HF antenna lengths metric'!E10,"m","ft")</f>
        <v>45.849853460304217</v>
      </c>
      <c r="F10" s="68">
        <f>E10*0.95</f>
        <v>43.557360787289007</v>
      </c>
      <c r="G10" s="68">
        <f t="shared" si="33"/>
        <v>30.566568973536146</v>
      </c>
      <c r="H10" s="67" t="str">
        <f t="shared" si="34"/>
        <v>44' 30 4/7"</v>
      </c>
      <c r="I10" s="68">
        <f>CONVERT('HF antenna lengths metric'!F10,"m","ft")</f>
        <v>43.557360787289014</v>
      </c>
      <c r="J10" s="69">
        <f t="shared" si="31"/>
        <v>43</v>
      </c>
      <c r="K10" s="70">
        <f t="shared" si="32"/>
        <v>6.5999999999999659</v>
      </c>
      <c r="L10" s="68" t="str">
        <f t="shared" si="1"/>
        <v>43' 6 3/5"</v>
      </c>
      <c r="M10" s="68">
        <f>CONVERT('HF antenna lengths metric'!G10,"m","ft")</f>
        <v>30.56656897353615</v>
      </c>
      <c r="N10" s="69">
        <f t="shared" si="2"/>
        <v>30</v>
      </c>
      <c r="O10" s="70">
        <f t="shared" si="3"/>
        <v>6.7199999999999847</v>
      </c>
      <c r="P10" s="76" t="str">
        <f t="shared" si="4"/>
        <v>30' 6 5/7"</v>
      </c>
      <c r="Q10" s="68">
        <f>CONVERT('HF antenna lengths metric'!H10,"m","ft")</f>
        <v>37.596879837449464</v>
      </c>
      <c r="R10" s="69">
        <f t="shared" si="5"/>
        <v>37</v>
      </c>
      <c r="S10" s="70">
        <f t="shared" si="6"/>
        <v>7.0800000000000409</v>
      </c>
      <c r="T10" s="71" t="str">
        <f t="shared" si="7"/>
        <v>37' 7"</v>
      </c>
      <c r="U10" s="67">
        <f>CONVERT('HF antenna lengths metric'!L10,"m","ft")</f>
        <v>91.699706920608435</v>
      </c>
      <c r="V10" s="72">
        <f t="shared" si="8"/>
        <v>91</v>
      </c>
      <c r="W10" s="73">
        <f t="shared" si="9"/>
        <v>8.2799999999999727</v>
      </c>
      <c r="X10" s="67" t="str">
        <f t="shared" si="10"/>
        <v>91' 8 2/7"</v>
      </c>
      <c r="Y10" s="68">
        <f>CONVERT('HF antenna lengths metric'!M10,"m","ft")</f>
        <v>87.114721574578027</v>
      </c>
      <c r="Z10" s="69">
        <f t="shared" si="11"/>
        <v>87</v>
      </c>
      <c r="AA10" s="70">
        <f t="shared" si="12"/>
        <v>1.3199999999999932</v>
      </c>
      <c r="AB10" s="68" t="str">
        <f t="shared" si="13"/>
        <v>87' 1 1/3"</v>
      </c>
      <c r="AC10" s="68">
        <f>CONVERT('HF antenna lengths metric'!N10,"m","ft")</f>
        <v>61.133137947072299</v>
      </c>
      <c r="AD10" s="69">
        <f t="shared" si="14"/>
        <v>61</v>
      </c>
      <c r="AE10" s="70">
        <f t="shared" si="15"/>
        <v>1.5600000000000307</v>
      </c>
      <c r="AF10" s="71" t="str">
        <f t="shared" si="16"/>
        <v>61' 1 5/9"</v>
      </c>
      <c r="AG10" s="67">
        <f>CONVERT('HF antenna lengths metric'!O10,"m","ft")</f>
        <v>183.39941384121687</v>
      </c>
      <c r="AH10" s="72">
        <f t="shared" si="17"/>
        <v>183</v>
      </c>
      <c r="AI10" s="73">
        <f t="shared" si="18"/>
        <v>4.6799999999998363</v>
      </c>
      <c r="AJ10" s="67" t="str">
        <f t="shared" si="19"/>
        <v>183' 4 2/3"</v>
      </c>
      <c r="AK10" s="68">
        <f>CONVERT('HF antenna lengths metric'!P10,"m","ft")</f>
        <v>174.22944314915605</v>
      </c>
      <c r="AL10" s="69">
        <f t="shared" si="20"/>
        <v>174</v>
      </c>
      <c r="AM10" s="70">
        <f t="shared" si="21"/>
        <v>2.6399999999999864</v>
      </c>
      <c r="AN10" s="68" t="str">
        <f t="shared" si="22"/>
        <v>174' 2 2/3"</v>
      </c>
      <c r="AO10" s="68">
        <f>CONVERT('HF antenna lengths metric'!Q10,"m","ft")</f>
        <v>201.73935522533858</v>
      </c>
      <c r="AP10" s="69">
        <f t="shared" si="23"/>
        <v>201</v>
      </c>
      <c r="AQ10" s="70">
        <f t="shared" si="24"/>
        <v>8.7599999999998772</v>
      </c>
      <c r="AR10" s="68" t="str">
        <f t="shared" si="25"/>
        <v>201' 8 3/4"</v>
      </c>
      <c r="AS10" s="68">
        <f>CONVERT('HF antenna lengths metric'!R10,"m","ft")</f>
        <v>122.2662758941446</v>
      </c>
      <c r="AT10" s="69">
        <f t="shared" si="26"/>
        <v>122</v>
      </c>
      <c r="AU10" s="70">
        <f t="shared" si="27"/>
        <v>3.1200000000000614</v>
      </c>
      <c r="AV10" s="71" t="str">
        <f t="shared" si="28"/>
        <v>122' 3 1/8"</v>
      </c>
    </row>
    <row r="11" spans="2:57" ht="22.5" customHeight="1" x14ac:dyDescent="0.2">
      <c r="B11" s="81" t="s">
        <v>4</v>
      </c>
      <c r="C11" s="15">
        <v>7.0250000000000004</v>
      </c>
      <c r="D11" s="7"/>
      <c r="E11" s="12">
        <f>CONVERT('HF antenna lengths metric'!E11,"m","ft")</f>
        <v>35.002528698592386</v>
      </c>
      <c r="F11" s="26">
        <f t="shared" si="29"/>
        <v>35</v>
      </c>
      <c r="G11" s="25">
        <f t="shared" si="30"/>
        <v>0</v>
      </c>
      <c r="H11" s="12" t="str">
        <f t="shared" si="0"/>
        <v>35' 0"</v>
      </c>
      <c r="I11" s="8">
        <f>CONVERT('HF antenna lengths metric'!F11,"m","ft")</f>
        <v>33.252402263662766</v>
      </c>
      <c r="J11" s="38">
        <f t="shared" si="31"/>
        <v>33</v>
      </c>
      <c r="K11" s="39">
        <f t="shared" si="32"/>
        <v>3</v>
      </c>
      <c r="L11" s="8" t="str">
        <f t="shared" si="1"/>
        <v>33' 3"</v>
      </c>
      <c r="M11" s="8">
        <f>CONVERT('HF antenna lengths metric'!G11,"m","ft")</f>
        <v>23.335019132394926</v>
      </c>
      <c r="N11" s="38">
        <f t="shared" si="2"/>
        <v>23</v>
      </c>
      <c r="O11" s="39">
        <f t="shared" si="3"/>
        <v>3.9599999999999795</v>
      </c>
      <c r="P11" s="74" t="str">
        <f t="shared" si="4"/>
        <v>23' 4"</v>
      </c>
      <c r="Q11" s="8">
        <f>CONVERT('HF antenna lengths metric'!H11,"m","ft")</f>
        <v>28.702073532845755</v>
      </c>
      <c r="R11" s="38">
        <f t="shared" si="5"/>
        <v>28</v>
      </c>
      <c r="S11" s="39">
        <f t="shared" si="6"/>
        <v>8.3999999999999915</v>
      </c>
      <c r="T11" s="9" t="str">
        <f t="shared" si="7"/>
        <v>28' 8 2/5"</v>
      </c>
      <c r="U11" s="12">
        <f>CONVERT('HF antenna lengths metric'!L11,"m","ft")</f>
        <v>70.005057397184771</v>
      </c>
      <c r="V11" s="26">
        <f t="shared" si="8"/>
        <v>70</v>
      </c>
      <c r="W11" s="25">
        <f t="shared" si="9"/>
        <v>0</v>
      </c>
      <c r="X11" s="12" t="str">
        <f t="shared" si="10"/>
        <v>70' 0"</v>
      </c>
      <c r="Y11" s="8">
        <f>CONVERT('HF antenna lengths metric'!M11,"m","ft")</f>
        <v>66.504804527325533</v>
      </c>
      <c r="Z11" s="38">
        <f t="shared" si="11"/>
        <v>66</v>
      </c>
      <c r="AA11" s="39">
        <f t="shared" si="12"/>
        <v>6</v>
      </c>
      <c r="AB11" s="8" t="str">
        <f t="shared" si="13"/>
        <v>66' 6"</v>
      </c>
      <c r="AC11" s="8">
        <f>CONVERT('HF antenna lengths metric'!N11,"m","ft")</f>
        <v>46.670038264789852</v>
      </c>
      <c r="AD11" s="38">
        <f t="shared" si="14"/>
        <v>46</v>
      </c>
      <c r="AE11" s="39">
        <f t="shared" si="15"/>
        <v>8.0400000000000205</v>
      </c>
      <c r="AF11" s="9" t="str">
        <f t="shared" si="16"/>
        <v>46' 8"</v>
      </c>
      <c r="AG11" s="12">
        <f>CONVERT('HF antenna lengths metric'!O11,"m","ft")</f>
        <v>140.01011479436954</v>
      </c>
      <c r="AH11" s="26">
        <f t="shared" si="17"/>
        <v>140</v>
      </c>
      <c r="AI11" s="25">
        <f t="shared" si="18"/>
        <v>0.11999999999989086</v>
      </c>
      <c r="AJ11" s="12" t="str">
        <f t="shared" si="19"/>
        <v>140' 0 1/8"</v>
      </c>
      <c r="AK11" s="8">
        <f>CONVERT('HF antenna lengths metric'!P11,"m","ft")</f>
        <v>133.00960905465107</v>
      </c>
      <c r="AL11" s="38">
        <f t="shared" si="20"/>
        <v>133</v>
      </c>
      <c r="AM11" s="39">
        <f t="shared" si="21"/>
        <v>0</v>
      </c>
      <c r="AN11" s="8" t="str">
        <f t="shared" si="22"/>
        <v>133' 0"</v>
      </c>
      <c r="AO11" s="8">
        <f>CONVERT('HF antenna lengths metric'!Q11,"m","ft")</f>
        <v>154.01112627380652</v>
      </c>
      <c r="AP11" s="38">
        <f t="shared" si="23"/>
        <v>154</v>
      </c>
      <c r="AQ11" s="39">
        <f t="shared" si="24"/>
        <v>0.11999999999989086</v>
      </c>
      <c r="AR11" s="8" t="str">
        <f t="shared" si="25"/>
        <v>154' 0 1/8"</v>
      </c>
      <c r="AS11" s="8">
        <f>CONVERT('HF antenna lengths metric'!R11,"m","ft")</f>
        <v>93.340076529579704</v>
      </c>
      <c r="AT11" s="38">
        <f t="shared" si="26"/>
        <v>93</v>
      </c>
      <c r="AU11" s="39">
        <f t="shared" si="27"/>
        <v>4.0800000000000409</v>
      </c>
      <c r="AV11" s="9" t="str">
        <f t="shared" si="28"/>
        <v>93' 4"</v>
      </c>
      <c r="AX11" s="101" t="s">
        <v>34</v>
      </c>
      <c r="AY11" s="101"/>
      <c r="AZ11" s="100" t="s">
        <v>36</v>
      </c>
      <c r="BA11" s="100"/>
      <c r="BB11" s="100"/>
      <c r="BC11" s="100" t="s">
        <v>37</v>
      </c>
      <c r="BD11" s="100"/>
      <c r="BE11" s="100"/>
    </row>
    <row r="12" spans="2:57" ht="22.5" customHeight="1" x14ac:dyDescent="0.2">
      <c r="B12" s="82"/>
      <c r="C12" s="27"/>
      <c r="D12" s="28">
        <v>7.1</v>
      </c>
      <c r="E12" s="29">
        <f>CONVERT('HF antenna lengths metric'!E12,"m","ft")</f>
        <v>34.632783677128387</v>
      </c>
      <c r="F12" s="30">
        <f t="shared" si="29"/>
        <v>34</v>
      </c>
      <c r="G12" s="31">
        <f t="shared" si="30"/>
        <v>7.5600000000000307</v>
      </c>
      <c r="H12" s="29" t="str">
        <f t="shared" si="0"/>
        <v>34' 7 5/9"</v>
      </c>
      <c r="I12" s="40">
        <f>CONVERT('HF antenna lengths metric'!F12,"m","ft")</f>
        <v>32.901144493271964</v>
      </c>
      <c r="J12" s="41">
        <f t="shared" si="31"/>
        <v>32</v>
      </c>
      <c r="K12" s="42">
        <f t="shared" si="32"/>
        <v>10.799999999999983</v>
      </c>
      <c r="L12" s="40" t="str">
        <f t="shared" si="1"/>
        <v>32' 10 4/5"</v>
      </c>
      <c r="M12" s="40">
        <f>CONVERT('HF antenna lengths metric'!G12,"m","ft")</f>
        <v>23.088522451418925</v>
      </c>
      <c r="N12" s="41">
        <f t="shared" si="2"/>
        <v>23</v>
      </c>
      <c r="O12" s="42">
        <f t="shared" si="3"/>
        <v>0.95999999999997954</v>
      </c>
      <c r="P12" s="75" t="str">
        <f t="shared" si="4"/>
        <v>23' 1"</v>
      </c>
      <c r="Q12" s="40">
        <f>CONVERT('HF antenna lengths metric'!H12,"m","ft")</f>
        <v>28.398882615245277</v>
      </c>
      <c r="R12" s="41">
        <f t="shared" si="5"/>
        <v>28</v>
      </c>
      <c r="S12" s="42">
        <f t="shared" si="6"/>
        <v>4.6800000000000068</v>
      </c>
      <c r="T12" s="43" t="str">
        <f t="shared" si="7"/>
        <v>28' 4 2/3"</v>
      </c>
      <c r="U12" s="29">
        <f>CONVERT('HF antenna lengths metric'!L12,"m","ft")</f>
        <v>69.265567354256774</v>
      </c>
      <c r="V12" s="30">
        <f t="shared" si="8"/>
        <v>69</v>
      </c>
      <c r="W12" s="31">
        <f t="shared" si="9"/>
        <v>3.1200000000000614</v>
      </c>
      <c r="X12" s="29" t="str">
        <f t="shared" si="10"/>
        <v>69' 3 1/8"</v>
      </c>
      <c r="Y12" s="40">
        <f>CONVERT('HF antenna lengths metric'!M12,"m","ft")</f>
        <v>65.802288986543928</v>
      </c>
      <c r="Z12" s="41">
        <f t="shared" si="11"/>
        <v>65</v>
      </c>
      <c r="AA12" s="42">
        <f t="shared" si="12"/>
        <v>9.5999999999999659</v>
      </c>
      <c r="AB12" s="40" t="str">
        <f t="shared" si="13"/>
        <v>65' 9 3/5"</v>
      </c>
      <c r="AC12" s="40">
        <f>CONVERT('HF antenna lengths metric'!N12,"m","ft")</f>
        <v>46.177044902837849</v>
      </c>
      <c r="AD12" s="41">
        <f t="shared" si="14"/>
        <v>46</v>
      </c>
      <c r="AE12" s="42">
        <f t="shared" si="15"/>
        <v>2.0400000000000205</v>
      </c>
      <c r="AF12" s="43" t="str">
        <f t="shared" si="16"/>
        <v>46' 2"</v>
      </c>
      <c r="AG12" s="29">
        <f>CONVERT('HF antenna lengths metric'!O12,"m","ft")</f>
        <v>138.53113470851355</v>
      </c>
      <c r="AH12" s="30">
        <f t="shared" si="17"/>
        <v>138</v>
      </c>
      <c r="AI12" s="31">
        <f t="shared" si="18"/>
        <v>6.3600000000000136</v>
      </c>
      <c r="AJ12" s="29" t="str">
        <f t="shared" si="19"/>
        <v>138' 6 1/3"</v>
      </c>
      <c r="AK12" s="40">
        <f>CONVERT('HF antenna lengths metric'!P12,"m","ft")</f>
        <v>131.60457797308786</v>
      </c>
      <c r="AL12" s="41">
        <f t="shared" si="20"/>
        <v>131</v>
      </c>
      <c r="AM12" s="42">
        <f t="shared" si="21"/>
        <v>7.1999999999999318</v>
      </c>
      <c r="AN12" s="40" t="str">
        <f t="shared" si="22"/>
        <v>131' 7 1/5"</v>
      </c>
      <c r="AO12" s="40">
        <f>CONVERT('HF antenna lengths metric'!Q12,"m","ft")</f>
        <v>152.38424817936493</v>
      </c>
      <c r="AP12" s="41">
        <f t="shared" si="23"/>
        <v>152</v>
      </c>
      <c r="AQ12" s="42">
        <f t="shared" si="24"/>
        <v>4.5599999999999454</v>
      </c>
      <c r="AR12" s="40" t="str">
        <f t="shared" si="25"/>
        <v>152' 4 5/9"</v>
      </c>
      <c r="AS12" s="8">
        <f>CONVERT('HF antenna lengths metric'!R12,"m","ft")</f>
        <v>92.354089805675699</v>
      </c>
      <c r="AT12" s="41">
        <f t="shared" si="26"/>
        <v>92</v>
      </c>
      <c r="AU12" s="42">
        <f t="shared" si="27"/>
        <v>4.1999999999999318</v>
      </c>
      <c r="AV12" s="43" t="str">
        <f t="shared" si="28"/>
        <v>92' 4 1/5"</v>
      </c>
      <c r="AX12" s="101"/>
      <c r="AY12" s="101"/>
      <c r="AZ12" s="100"/>
      <c r="BA12" s="100"/>
      <c r="BB12" s="100"/>
      <c r="BC12" s="100"/>
      <c r="BD12" s="100"/>
      <c r="BE12" s="100"/>
    </row>
    <row r="13" spans="2:57" ht="22.5" customHeight="1" x14ac:dyDescent="0.2">
      <c r="B13" s="37" t="s">
        <v>5</v>
      </c>
      <c r="C13" s="61">
        <v>10.119999999999999</v>
      </c>
      <c r="D13" s="62"/>
      <c r="E13" s="56">
        <f>CONVERT('HF antenna lengths metric'!E13,"m","ft")</f>
        <v>24.297703963202718</v>
      </c>
      <c r="F13" s="65">
        <f t="shared" si="29"/>
        <v>24</v>
      </c>
      <c r="G13" s="66">
        <f t="shared" si="30"/>
        <v>3.4799999999999898</v>
      </c>
      <c r="H13" s="56" t="str">
        <f t="shared" si="0"/>
        <v>24' 3 1/2"</v>
      </c>
      <c r="I13" s="57">
        <f>CONVERT('HF antenna lengths metric'!F13,"m","ft")</f>
        <v>23.082818765042582</v>
      </c>
      <c r="J13" s="63">
        <f t="shared" si="31"/>
        <v>23</v>
      </c>
      <c r="K13" s="64">
        <f t="shared" si="32"/>
        <v>0.95999999999997954</v>
      </c>
      <c r="L13" s="57" t="str">
        <f t="shared" si="1"/>
        <v>23' 1"</v>
      </c>
      <c r="M13" s="57">
        <f>CONVERT('HF antenna lengths metric'!G13,"m","ft")</f>
        <v>16.198469308801815</v>
      </c>
      <c r="N13" s="63">
        <f t="shared" si="2"/>
        <v>16</v>
      </c>
      <c r="O13" s="64">
        <f t="shared" si="3"/>
        <v>2.2800000000000153</v>
      </c>
      <c r="P13" s="77" t="str">
        <f t="shared" si="4"/>
        <v>16' 2 2/7"</v>
      </c>
      <c r="Q13" s="57">
        <f>CONVERT('HF antenna lengths metric'!H13,"m","ft")</f>
        <v>19.924117249826228</v>
      </c>
      <c r="R13" s="63">
        <f t="shared" si="5"/>
        <v>19</v>
      </c>
      <c r="S13" s="64">
        <f t="shared" si="6"/>
        <v>11.04000000000002</v>
      </c>
      <c r="T13" s="58" t="str">
        <f t="shared" si="7"/>
        <v>19' 11"</v>
      </c>
      <c r="U13" s="56">
        <f>CONVERT('HF antenna lengths metric'!L13,"m","ft")</f>
        <v>48.595407926405436</v>
      </c>
      <c r="V13" s="65">
        <f t="shared" si="8"/>
        <v>48</v>
      </c>
      <c r="W13" s="66">
        <f t="shared" si="9"/>
        <v>7.0800000000000409</v>
      </c>
      <c r="X13" s="56" t="str">
        <f t="shared" si="10"/>
        <v>48' 7"</v>
      </c>
      <c r="Y13" s="57">
        <f>CONVERT('HF antenna lengths metric'!M13,"m","ft")</f>
        <v>46.165637530085164</v>
      </c>
      <c r="Z13" s="63">
        <f t="shared" si="11"/>
        <v>46</v>
      </c>
      <c r="AA13" s="64">
        <f t="shared" si="12"/>
        <v>1.9199999999999591</v>
      </c>
      <c r="AB13" s="57" t="str">
        <f t="shared" si="13"/>
        <v>46' 2"</v>
      </c>
      <c r="AC13" s="57">
        <f>CONVERT('HF antenna lengths metric'!N13,"m","ft")</f>
        <v>32.396938617603631</v>
      </c>
      <c r="AD13" s="63">
        <f t="shared" si="14"/>
        <v>32</v>
      </c>
      <c r="AE13" s="64">
        <f t="shared" si="15"/>
        <v>4.6800000000000068</v>
      </c>
      <c r="AF13" s="58" t="str">
        <f t="shared" si="16"/>
        <v>32' 4 2/3"</v>
      </c>
      <c r="AG13" s="56">
        <f>CONVERT('HF antenna lengths metric'!O13,"m","ft")</f>
        <v>97.190815852810871</v>
      </c>
      <c r="AH13" s="65">
        <f t="shared" si="17"/>
        <v>97</v>
      </c>
      <c r="AI13" s="66">
        <f t="shared" si="18"/>
        <v>2.2799999999999727</v>
      </c>
      <c r="AJ13" s="56" t="str">
        <f t="shared" si="19"/>
        <v>97' 2 2/7"</v>
      </c>
      <c r="AK13" s="57">
        <f>CONVERT('HF antenna lengths metric'!P13,"m","ft")</f>
        <v>92.331275060170327</v>
      </c>
      <c r="AL13" s="63">
        <f t="shared" si="20"/>
        <v>92</v>
      </c>
      <c r="AM13" s="64">
        <f t="shared" si="21"/>
        <v>3.9599999999999795</v>
      </c>
      <c r="AN13" s="57" t="str">
        <f t="shared" si="22"/>
        <v>92' 4"</v>
      </c>
      <c r="AO13" s="57">
        <f>CONVERT('HF antenna lengths metric'!Q13,"m","ft")</f>
        <v>106.90989743809199</v>
      </c>
      <c r="AP13" s="63">
        <f t="shared" si="23"/>
        <v>106</v>
      </c>
      <c r="AQ13" s="64">
        <f t="shared" si="24"/>
        <v>10.800000000000068</v>
      </c>
      <c r="AR13" s="57" t="str">
        <f t="shared" si="25"/>
        <v>106' 10 4/5"</v>
      </c>
      <c r="AS13" s="57">
        <f>CONVERT('HF antenna lengths metric'!R13,"m","ft")</f>
        <v>64.793877235207262</v>
      </c>
      <c r="AT13" s="63">
        <f t="shared" si="26"/>
        <v>64</v>
      </c>
      <c r="AU13" s="64">
        <f t="shared" si="27"/>
        <v>9.480000000000075</v>
      </c>
      <c r="AV13" s="58" t="str">
        <f t="shared" si="28"/>
        <v>64' 9 1/2"</v>
      </c>
      <c r="AX13" s="101"/>
      <c r="AY13" s="101"/>
      <c r="AZ13" s="100"/>
      <c r="BA13" s="100"/>
      <c r="BB13" s="100"/>
      <c r="BC13" s="100"/>
      <c r="BD13" s="100"/>
      <c r="BE13" s="100"/>
    </row>
    <row r="14" spans="2:57" ht="22.5" customHeight="1" x14ac:dyDescent="0.2">
      <c r="B14" s="81" t="s">
        <v>6</v>
      </c>
      <c r="C14" s="15">
        <v>14.02</v>
      </c>
      <c r="D14" s="7"/>
      <c r="E14" s="12">
        <f>CONVERT('HF antenna lengths metric'!E14,"m","ft")</f>
        <v>17.538713559744046</v>
      </c>
      <c r="F14" s="26">
        <f t="shared" si="29"/>
        <v>17</v>
      </c>
      <c r="G14" s="25">
        <f t="shared" si="30"/>
        <v>6.3600000000000136</v>
      </c>
      <c r="H14" s="12" t="str">
        <f t="shared" si="0"/>
        <v>17' 6 1/3"</v>
      </c>
      <c r="I14" s="8">
        <f>CONVERT('HF antenna lengths metric'!F14,"m","ft")</f>
        <v>16.661777881756844</v>
      </c>
      <c r="J14" s="38">
        <f t="shared" si="31"/>
        <v>16</v>
      </c>
      <c r="K14" s="39">
        <f t="shared" si="32"/>
        <v>7.9200000000000017</v>
      </c>
      <c r="L14" s="8" t="str">
        <f t="shared" si="1"/>
        <v>16' 8"</v>
      </c>
      <c r="M14" s="8">
        <f>CONVERT('HF antenna lengths metric'!G14,"m","ft")</f>
        <v>11.692475706496031</v>
      </c>
      <c r="N14" s="38">
        <f t="shared" si="2"/>
        <v>11</v>
      </c>
      <c r="O14" s="39">
        <f t="shared" si="3"/>
        <v>8.279999999999994</v>
      </c>
      <c r="P14" s="74" t="str">
        <f t="shared" si="4"/>
        <v>11' 8 2/7"</v>
      </c>
      <c r="Q14" s="8">
        <f>CONVERT('HF antenna lengths metric'!H14,"m","ft")</f>
        <v>14.381745118990118</v>
      </c>
      <c r="R14" s="38">
        <f t="shared" si="5"/>
        <v>14</v>
      </c>
      <c r="S14" s="39">
        <f t="shared" si="6"/>
        <v>4.5600000000000094</v>
      </c>
      <c r="T14" s="9" t="str">
        <f t="shared" si="7"/>
        <v>14' 4 5/9"</v>
      </c>
      <c r="U14" s="12">
        <f>CONVERT('HF antenna lengths metric'!L14,"m","ft")</f>
        <v>35.077427119488092</v>
      </c>
      <c r="V14" s="26">
        <f t="shared" si="8"/>
        <v>35</v>
      </c>
      <c r="W14" s="25">
        <f t="shared" si="9"/>
        <v>0.84000000000000341</v>
      </c>
      <c r="X14" s="12" t="str">
        <f t="shared" si="10"/>
        <v>35' 0 5/6"</v>
      </c>
      <c r="Y14" s="8">
        <f>CONVERT('HF antenna lengths metric'!M14,"m","ft")</f>
        <v>33.323555763513689</v>
      </c>
      <c r="Z14" s="38">
        <f t="shared" si="11"/>
        <v>33</v>
      </c>
      <c r="AA14" s="39">
        <f t="shared" si="12"/>
        <v>3.8400000000000034</v>
      </c>
      <c r="AB14" s="8" t="str">
        <f t="shared" si="13"/>
        <v>33' 3 5/6"</v>
      </c>
      <c r="AC14" s="8">
        <f>CONVERT('HF antenna lengths metric'!N14,"m","ft")</f>
        <v>23.384951412992063</v>
      </c>
      <c r="AD14" s="38">
        <f t="shared" si="14"/>
        <v>23</v>
      </c>
      <c r="AE14" s="39">
        <f t="shared" si="15"/>
        <v>4.5599999999999881</v>
      </c>
      <c r="AF14" s="9" t="str">
        <f t="shared" si="16"/>
        <v>23' 4 5/9"</v>
      </c>
      <c r="AG14" s="12">
        <f>CONVERT('HF antenna lengths metric'!O14,"m","ft")</f>
        <v>70.154854238976185</v>
      </c>
      <c r="AH14" s="26">
        <f t="shared" si="17"/>
        <v>70</v>
      </c>
      <c r="AI14" s="25">
        <f t="shared" si="18"/>
        <v>1.8000000000000682</v>
      </c>
      <c r="AJ14" s="12" t="str">
        <f t="shared" si="19"/>
        <v>70' 1 4/5"</v>
      </c>
      <c r="AK14" s="8">
        <f>CONVERT('HF antenna lengths metric'!P14,"m","ft")</f>
        <v>66.647111527027377</v>
      </c>
      <c r="AL14" s="38">
        <f t="shared" si="20"/>
        <v>66</v>
      </c>
      <c r="AM14" s="39">
        <f t="shared" si="21"/>
        <v>7.6800000000000068</v>
      </c>
      <c r="AN14" s="8" t="str">
        <f t="shared" si="22"/>
        <v>66' 7 2/3"</v>
      </c>
      <c r="AO14" s="8">
        <f>CONVERT('HF antenna lengths metric'!Q14,"m","ft")</f>
        <v>77.170339662873815</v>
      </c>
      <c r="AP14" s="38">
        <f t="shared" si="23"/>
        <v>77</v>
      </c>
      <c r="AQ14" s="39">
        <f t="shared" si="24"/>
        <v>2.0400000000000205</v>
      </c>
      <c r="AR14" s="8" t="str">
        <f t="shared" si="25"/>
        <v>77' 2"</v>
      </c>
      <c r="AS14" s="8">
        <f>CONVERT('HF antenna lengths metric'!R14,"m","ft")</f>
        <v>46.769902825984126</v>
      </c>
      <c r="AT14" s="38">
        <f t="shared" si="26"/>
        <v>46</v>
      </c>
      <c r="AU14" s="39">
        <f t="shared" si="27"/>
        <v>9.1199999999999761</v>
      </c>
      <c r="AV14" s="9" t="str">
        <f t="shared" si="28"/>
        <v>46' 9 1/8"</v>
      </c>
      <c r="AX14" s="101"/>
      <c r="AY14" s="101"/>
      <c r="AZ14" s="100"/>
      <c r="BA14" s="100"/>
      <c r="BB14" s="100"/>
      <c r="BC14" s="100"/>
      <c r="BD14" s="100"/>
      <c r="BE14" s="100"/>
    </row>
    <row r="15" spans="2:57" ht="22.5" customHeight="1" x14ac:dyDescent="0.2">
      <c r="B15" s="82"/>
      <c r="C15" s="27"/>
      <c r="D15" s="28">
        <v>14.25</v>
      </c>
      <c r="E15" s="29">
        <f>CONVERT('HF antenna lengths metric'!E15,"m","ft")</f>
        <v>17.255632568955196</v>
      </c>
      <c r="F15" s="30">
        <f t="shared" si="29"/>
        <v>17</v>
      </c>
      <c r="G15" s="31">
        <f t="shared" si="30"/>
        <v>3</v>
      </c>
      <c r="H15" s="29" t="str">
        <f t="shared" si="0"/>
        <v>17' 3"</v>
      </c>
      <c r="I15" s="40">
        <f>CONVERT('HF antenna lengths metric'!F15,"m","ft")</f>
        <v>16.392850940507437</v>
      </c>
      <c r="J15" s="41">
        <f t="shared" si="31"/>
        <v>16</v>
      </c>
      <c r="K15" s="42">
        <f t="shared" si="32"/>
        <v>4.6800000000000068</v>
      </c>
      <c r="L15" s="40" t="str">
        <f t="shared" si="1"/>
        <v>16' 4 2/3"</v>
      </c>
      <c r="M15" s="40">
        <f>CONVERT('HF antenna lengths metric'!G15,"m","ft")</f>
        <v>11.503755045970131</v>
      </c>
      <c r="N15" s="41">
        <f t="shared" si="2"/>
        <v>11</v>
      </c>
      <c r="O15" s="42">
        <f t="shared" si="3"/>
        <v>6</v>
      </c>
      <c r="P15" s="75" t="str">
        <f t="shared" si="4"/>
        <v>11' 6"</v>
      </c>
      <c r="Q15" s="40">
        <f>CONVERT('HF antenna lengths metric'!H15,"m","ft")</f>
        <v>14.14961870654326</v>
      </c>
      <c r="R15" s="41">
        <f t="shared" si="5"/>
        <v>14</v>
      </c>
      <c r="S15" s="42">
        <f t="shared" si="6"/>
        <v>1.6800000000000068</v>
      </c>
      <c r="T15" s="43" t="str">
        <f t="shared" si="7"/>
        <v>14' 1 2/3"</v>
      </c>
      <c r="U15" s="29">
        <f>CONVERT('HF antenna lengths metric'!L15,"m","ft")</f>
        <v>34.511265137910392</v>
      </c>
      <c r="V15" s="30">
        <f t="shared" si="8"/>
        <v>34</v>
      </c>
      <c r="W15" s="31">
        <f t="shared" si="9"/>
        <v>6.1199999999999761</v>
      </c>
      <c r="X15" s="29" t="str">
        <f t="shared" si="10"/>
        <v>34' 6 1/8"</v>
      </c>
      <c r="Y15" s="40">
        <f>CONVERT('HF antenna lengths metric'!M15,"m","ft")</f>
        <v>32.785701881014873</v>
      </c>
      <c r="Z15" s="41">
        <f t="shared" si="11"/>
        <v>32</v>
      </c>
      <c r="AA15" s="42">
        <f t="shared" si="12"/>
        <v>9.3600000000000136</v>
      </c>
      <c r="AB15" s="40" t="str">
        <f t="shared" si="13"/>
        <v>32' 9 1/3"</v>
      </c>
      <c r="AC15" s="40">
        <f>CONVERT('HF antenna lengths metric'!N15,"m","ft")</f>
        <v>23.007510091940262</v>
      </c>
      <c r="AD15" s="41">
        <f t="shared" si="14"/>
        <v>23</v>
      </c>
      <c r="AE15" s="42">
        <f t="shared" si="15"/>
        <v>0</v>
      </c>
      <c r="AF15" s="43" t="str">
        <f t="shared" si="16"/>
        <v>23' 0"</v>
      </c>
      <c r="AG15" s="29">
        <f>CONVERT('HF antenna lengths metric'!O15,"m","ft")</f>
        <v>69.022530275820785</v>
      </c>
      <c r="AH15" s="30">
        <f t="shared" si="17"/>
        <v>69</v>
      </c>
      <c r="AI15" s="31">
        <f t="shared" si="18"/>
        <v>0.23999999999995225</v>
      </c>
      <c r="AJ15" s="29" t="str">
        <f t="shared" si="19"/>
        <v>69' 0 1/4"</v>
      </c>
      <c r="AK15" s="40">
        <f>CONVERT('HF antenna lengths metric'!P15,"m","ft")</f>
        <v>65.571403762029746</v>
      </c>
      <c r="AL15" s="41">
        <f t="shared" si="20"/>
        <v>65</v>
      </c>
      <c r="AM15" s="42">
        <f t="shared" si="21"/>
        <v>6.8399999999999181</v>
      </c>
      <c r="AN15" s="40" t="str">
        <f t="shared" si="22"/>
        <v>65' 6 5/6"</v>
      </c>
      <c r="AO15" s="40">
        <f>CONVERT('HF antenna lengths metric'!Q15,"m","ft")</f>
        <v>75.924783303402862</v>
      </c>
      <c r="AP15" s="41">
        <f t="shared" si="23"/>
        <v>75</v>
      </c>
      <c r="AQ15" s="42">
        <f t="shared" si="24"/>
        <v>11.04000000000002</v>
      </c>
      <c r="AR15" s="40" t="str">
        <f t="shared" si="25"/>
        <v>75' 11"</v>
      </c>
      <c r="AS15" s="8">
        <f>CONVERT('HF antenna lengths metric'!R15,"m","ft")</f>
        <v>46.015020183880523</v>
      </c>
      <c r="AT15" s="41">
        <f t="shared" si="26"/>
        <v>46</v>
      </c>
      <c r="AU15" s="42">
        <f t="shared" si="27"/>
        <v>0.11999999999997613</v>
      </c>
      <c r="AV15" s="43" t="str">
        <f t="shared" si="28"/>
        <v>46' 0 1/8"</v>
      </c>
      <c r="AX15"/>
      <c r="AY15"/>
      <c r="AZ15"/>
      <c r="BA15"/>
      <c r="BB15"/>
      <c r="BC15"/>
      <c r="BD15"/>
      <c r="BE15"/>
    </row>
    <row r="16" spans="2:57" ht="22.5" customHeight="1" x14ac:dyDescent="0.2">
      <c r="B16" s="81" t="s">
        <v>16</v>
      </c>
      <c r="C16" s="15">
        <v>18.074999999999999</v>
      </c>
      <c r="D16" s="7"/>
      <c r="E16" s="12">
        <f>CONVERT('HF antenna lengths metric'!E16,"m","ft")</f>
        <v>13.604025676769657</v>
      </c>
      <c r="F16" s="26">
        <f t="shared" si="29"/>
        <v>13</v>
      </c>
      <c r="G16" s="25">
        <f t="shared" si="30"/>
        <v>7.1999999999999957</v>
      </c>
      <c r="H16" s="12" t="str">
        <f t="shared" si="0"/>
        <v>13' 7 1/5"</v>
      </c>
      <c r="I16" s="8">
        <f>CONVERT('HF antenna lengths metric'!F16,"m","ft")</f>
        <v>12.923824392931175</v>
      </c>
      <c r="J16" s="38">
        <f t="shared" si="31"/>
        <v>12</v>
      </c>
      <c r="K16" s="39">
        <f t="shared" si="32"/>
        <v>11.04</v>
      </c>
      <c r="L16" s="8" t="str">
        <f t="shared" si="1"/>
        <v>12' 11"</v>
      </c>
      <c r="M16" s="8">
        <f>CONVERT('HF antenna lengths metric'!G16,"m","ft")</f>
        <v>9.0693504511797727</v>
      </c>
      <c r="N16" s="38">
        <f t="shared" si="2"/>
        <v>9</v>
      </c>
      <c r="O16" s="39">
        <f t="shared" si="3"/>
        <v>0.72000000000000597</v>
      </c>
      <c r="P16" s="74" t="str">
        <f t="shared" si="4"/>
        <v>9' 0 5/7"</v>
      </c>
      <c r="Q16" s="8">
        <f>CONVERT('HF antenna lengths metric'!H16,"m","ft")</f>
        <v>11.155301054951119</v>
      </c>
      <c r="R16" s="38">
        <f t="shared" si="5"/>
        <v>11</v>
      </c>
      <c r="S16" s="39">
        <f t="shared" si="6"/>
        <v>1.8000000000000043</v>
      </c>
      <c r="T16" s="9" t="str">
        <f t="shared" si="7"/>
        <v>11' 1 4/5"</v>
      </c>
      <c r="U16" s="12">
        <f>CONVERT('HF antenna lengths metric'!L16,"m","ft")</f>
        <v>27.208051353539314</v>
      </c>
      <c r="V16" s="26">
        <f t="shared" si="8"/>
        <v>27</v>
      </c>
      <c r="W16" s="25">
        <f t="shared" si="9"/>
        <v>2.3999999999999915</v>
      </c>
      <c r="X16" s="12" t="str">
        <f t="shared" si="10"/>
        <v>27' 2 2/5"</v>
      </c>
      <c r="Y16" s="8">
        <f>CONVERT('HF antenna lengths metric'!M16,"m","ft")</f>
        <v>25.847648785862351</v>
      </c>
      <c r="Z16" s="38">
        <f t="shared" si="11"/>
        <v>25</v>
      </c>
      <c r="AA16" s="39">
        <f t="shared" si="12"/>
        <v>10.079999999999998</v>
      </c>
      <c r="AB16" s="8" t="str">
        <f t="shared" si="13"/>
        <v>25' 10"</v>
      </c>
      <c r="AC16" s="8">
        <f>CONVERT('HF antenna lengths metric'!N16,"m","ft")</f>
        <v>18.138700902359545</v>
      </c>
      <c r="AD16" s="38">
        <f t="shared" si="14"/>
        <v>18</v>
      </c>
      <c r="AE16" s="39">
        <f t="shared" si="15"/>
        <v>1.5599999999999881</v>
      </c>
      <c r="AF16" s="9" t="str">
        <f t="shared" si="16"/>
        <v>18' 1 5/9"</v>
      </c>
      <c r="AG16" s="12">
        <f>CONVERT('HF antenna lengths metric'!O16,"m","ft")</f>
        <v>54.416102707078629</v>
      </c>
      <c r="AH16" s="26">
        <f t="shared" si="17"/>
        <v>54</v>
      </c>
      <c r="AI16" s="25">
        <f t="shared" si="18"/>
        <v>4.9199999999999591</v>
      </c>
      <c r="AJ16" s="12" t="str">
        <f t="shared" si="19"/>
        <v>54' 5"</v>
      </c>
      <c r="AK16" s="8">
        <f>CONVERT('HF antenna lengths metric'!P16,"m","ft")</f>
        <v>51.695297571724701</v>
      </c>
      <c r="AL16" s="38">
        <f t="shared" si="20"/>
        <v>51</v>
      </c>
      <c r="AM16" s="39">
        <f t="shared" si="21"/>
        <v>8.2799999999999727</v>
      </c>
      <c r="AN16" s="8" t="str">
        <f t="shared" si="22"/>
        <v>51' 8 2/7"</v>
      </c>
      <c r="AO16" s="8">
        <f>CONVERT('HF antenna lengths metric'!Q16,"m","ft")</f>
        <v>59.857712977786505</v>
      </c>
      <c r="AP16" s="38">
        <f t="shared" si="23"/>
        <v>59</v>
      </c>
      <c r="AQ16" s="39">
        <f t="shared" si="24"/>
        <v>10.200000000000017</v>
      </c>
      <c r="AR16" s="8" t="str">
        <f t="shared" si="25"/>
        <v>59' 10 1/5"</v>
      </c>
      <c r="AS16" s="8">
        <f>CONVERT('HF antenna lengths metric'!R16,"m","ft")</f>
        <v>36.277401804719091</v>
      </c>
      <c r="AT16" s="38">
        <f t="shared" si="26"/>
        <v>36</v>
      </c>
      <c r="AU16" s="39">
        <f t="shared" si="27"/>
        <v>3.2400000000000375</v>
      </c>
      <c r="AV16" s="9" t="str">
        <f t="shared" si="28"/>
        <v>36' 3 1/4"</v>
      </c>
      <c r="AX16"/>
      <c r="AY16"/>
      <c r="AZ16"/>
      <c r="BA16"/>
      <c r="BB16"/>
      <c r="BC16"/>
      <c r="BD16"/>
      <c r="BE16"/>
    </row>
    <row r="17" spans="2:57" ht="22.5" customHeight="1" x14ac:dyDescent="0.2">
      <c r="B17" s="82"/>
      <c r="C17" s="27"/>
      <c r="D17" s="28">
        <v>18.12</v>
      </c>
      <c r="E17" s="29">
        <f>CONVERT('HF antenna lengths metric'!E17,"m","ft")</f>
        <v>13.570240844790924</v>
      </c>
      <c r="F17" s="30">
        <f t="shared" si="29"/>
        <v>13</v>
      </c>
      <c r="G17" s="31">
        <f t="shared" si="30"/>
        <v>6.8400000000000034</v>
      </c>
      <c r="H17" s="29" t="str">
        <f t="shared" si="0"/>
        <v>13' 6 5/6"</v>
      </c>
      <c r="I17" s="40">
        <f>CONVERT('HF antenna lengths metric'!F17,"m","ft")</f>
        <v>12.891728802551377</v>
      </c>
      <c r="J17" s="41">
        <f t="shared" si="31"/>
        <v>12</v>
      </c>
      <c r="K17" s="42">
        <f t="shared" si="32"/>
        <v>10.680000000000007</v>
      </c>
      <c r="L17" s="40" t="str">
        <f t="shared" si="1"/>
        <v>12' 10 2/3"</v>
      </c>
      <c r="M17" s="40">
        <f>CONVERT('HF antenna lengths metric'!G17,"m","ft")</f>
        <v>9.046827229860618</v>
      </c>
      <c r="N17" s="41">
        <f t="shared" si="2"/>
        <v>9</v>
      </c>
      <c r="O17" s="42">
        <f t="shared" si="3"/>
        <v>0.47999999999998977</v>
      </c>
      <c r="P17" s="75" t="str">
        <f t="shared" si="4"/>
        <v>9' 0 1/2"</v>
      </c>
      <c r="Q17" s="40">
        <f>CONVERT('HF antenna lengths metric'!H17,"m","ft")</f>
        <v>11.127597492728558</v>
      </c>
      <c r="R17" s="41">
        <f t="shared" si="5"/>
        <v>11</v>
      </c>
      <c r="S17" s="42">
        <f t="shared" si="6"/>
        <v>1.4399999999999906</v>
      </c>
      <c r="T17" s="43" t="str">
        <f t="shared" si="7"/>
        <v>11' 1 4/9"</v>
      </c>
      <c r="U17" s="29">
        <f>CONVERT('HF antenna lengths metric'!L17,"m","ft")</f>
        <v>27.140481689581847</v>
      </c>
      <c r="V17" s="30">
        <f t="shared" si="8"/>
        <v>27</v>
      </c>
      <c r="W17" s="31">
        <f t="shared" si="9"/>
        <v>1.6800000000000068</v>
      </c>
      <c r="X17" s="29" t="str">
        <f t="shared" si="10"/>
        <v>27' 1 2/3"</v>
      </c>
      <c r="Y17" s="40">
        <f>CONVERT('HF antenna lengths metric'!M17,"m","ft")</f>
        <v>25.783457605102754</v>
      </c>
      <c r="Z17" s="41">
        <f t="shared" si="11"/>
        <v>25</v>
      </c>
      <c r="AA17" s="42">
        <f t="shared" si="12"/>
        <v>9.3600000000000136</v>
      </c>
      <c r="AB17" s="40" t="str">
        <f t="shared" si="13"/>
        <v>25' 9 1/3"</v>
      </c>
      <c r="AC17" s="40">
        <f>CONVERT('HF antenna lengths metric'!N17,"m","ft")</f>
        <v>18.093654459721236</v>
      </c>
      <c r="AD17" s="41">
        <f t="shared" si="14"/>
        <v>18</v>
      </c>
      <c r="AE17" s="42">
        <f t="shared" si="15"/>
        <v>1.0799999999999983</v>
      </c>
      <c r="AF17" s="43" t="str">
        <f t="shared" si="16"/>
        <v>18' 1"</v>
      </c>
      <c r="AG17" s="29">
        <f>CONVERT('HF antenna lengths metric'!O17,"m","ft")</f>
        <v>54.280963379163694</v>
      </c>
      <c r="AH17" s="30">
        <f t="shared" si="17"/>
        <v>54</v>
      </c>
      <c r="AI17" s="31">
        <f t="shared" si="18"/>
        <v>3.3600000000000136</v>
      </c>
      <c r="AJ17" s="29" t="str">
        <f t="shared" si="19"/>
        <v>54' 3 1/3"</v>
      </c>
      <c r="AK17" s="40">
        <f>CONVERT('HF antenna lengths metric'!P17,"m","ft")</f>
        <v>51.566915210205508</v>
      </c>
      <c r="AL17" s="41">
        <f t="shared" si="20"/>
        <v>51</v>
      </c>
      <c r="AM17" s="42">
        <f t="shared" si="21"/>
        <v>6.7200000000000273</v>
      </c>
      <c r="AN17" s="40" t="str">
        <f t="shared" si="22"/>
        <v>51' 6 5/7"</v>
      </c>
      <c r="AO17" s="40">
        <f>CONVERT('HF antenna lengths metric'!Q17,"m","ft")</f>
        <v>59.709059717080073</v>
      </c>
      <c r="AP17" s="41">
        <f t="shared" si="23"/>
        <v>59</v>
      </c>
      <c r="AQ17" s="42">
        <f t="shared" si="24"/>
        <v>8.4000000000000341</v>
      </c>
      <c r="AR17" s="40" t="str">
        <f t="shared" si="25"/>
        <v>59' 8 2/5"</v>
      </c>
      <c r="AS17" s="8">
        <f>CONVERT('HF antenna lengths metric'!R17,"m","ft")</f>
        <v>36.187308919442472</v>
      </c>
      <c r="AT17" s="41">
        <f t="shared" si="26"/>
        <v>36</v>
      </c>
      <c r="AU17" s="42">
        <f t="shared" si="27"/>
        <v>2.1599999999999966</v>
      </c>
      <c r="AV17" s="43" t="str">
        <f t="shared" si="28"/>
        <v>36' 2 1/6"</v>
      </c>
      <c r="AX17"/>
      <c r="AY17"/>
      <c r="AZ17"/>
      <c r="BA17"/>
      <c r="BB17"/>
      <c r="BC17"/>
      <c r="BD17"/>
      <c r="BE17"/>
    </row>
    <row r="18" spans="2:57" ht="22.5" customHeight="1" x14ac:dyDescent="0.2">
      <c r="B18" s="81" t="s">
        <v>7</v>
      </c>
      <c r="C18" s="15">
        <v>21.02</v>
      </c>
      <c r="D18" s="7"/>
      <c r="E18" s="12">
        <f>CONVERT('HF antenna lengths metric'!E18,"m","ft")</f>
        <v>11.698038254405878</v>
      </c>
      <c r="F18" s="26">
        <f t="shared" si="29"/>
        <v>11</v>
      </c>
      <c r="G18" s="25">
        <f t="shared" si="30"/>
        <v>8.279999999999994</v>
      </c>
      <c r="H18" s="12" t="str">
        <f t="shared" si="0"/>
        <v>11' 8 2/7"</v>
      </c>
      <c r="I18" s="8">
        <f>CONVERT('HF antenna lengths metric'!F18,"m","ft")</f>
        <v>11.113136341685584</v>
      </c>
      <c r="J18" s="38">
        <f t="shared" si="31"/>
        <v>11</v>
      </c>
      <c r="K18" s="39">
        <f t="shared" si="32"/>
        <v>1.3199999999999932</v>
      </c>
      <c r="L18" s="8" t="str">
        <f t="shared" si="1"/>
        <v>11' 1 1/3"</v>
      </c>
      <c r="M18" s="8">
        <f>CONVERT('HF antenna lengths metric'!G18,"m","ft")</f>
        <v>7.7986921696039184</v>
      </c>
      <c r="N18" s="38">
        <f t="shared" si="2"/>
        <v>7</v>
      </c>
      <c r="O18" s="39">
        <f t="shared" si="3"/>
        <v>9.48</v>
      </c>
      <c r="P18" s="74" t="str">
        <f t="shared" si="4"/>
        <v>7' 9 1/2"</v>
      </c>
      <c r="Q18" s="8">
        <f>CONVERT('HF antenna lengths metric'!H18,"m","ft")</f>
        <v>9.5923913686128195</v>
      </c>
      <c r="R18" s="38">
        <f t="shared" si="5"/>
        <v>9</v>
      </c>
      <c r="S18" s="39">
        <f t="shared" si="6"/>
        <v>7.0799999999999983</v>
      </c>
      <c r="T18" s="9" t="str">
        <f t="shared" si="7"/>
        <v>9' 7"</v>
      </c>
      <c r="U18" s="12">
        <f>CONVERT('HF antenna lengths metric'!L18,"m","ft")</f>
        <v>23.396076508811756</v>
      </c>
      <c r="V18" s="26">
        <f t="shared" si="8"/>
        <v>23</v>
      </c>
      <c r="W18" s="25">
        <f t="shared" si="9"/>
        <v>4.6800000000000068</v>
      </c>
      <c r="X18" s="12" t="str">
        <f t="shared" si="10"/>
        <v>23' 4 2/3"</v>
      </c>
      <c r="Y18" s="8">
        <f>CONVERT('HF antenna lengths metric'!M18,"m","ft")</f>
        <v>22.226272683371167</v>
      </c>
      <c r="Z18" s="38">
        <f t="shared" si="11"/>
        <v>22</v>
      </c>
      <c r="AA18" s="39">
        <f t="shared" si="12"/>
        <v>2.6399999999999864</v>
      </c>
      <c r="AB18" s="8" t="str">
        <f t="shared" si="13"/>
        <v>22' 2 2/3"</v>
      </c>
      <c r="AC18" s="8">
        <f>CONVERT('HF antenna lengths metric'!N18,"m","ft")</f>
        <v>15.597384339207837</v>
      </c>
      <c r="AD18" s="38">
        <f t="shared" si="14"/>
        <v>15</v>
      </c>
      <c r="AE18" s="39">
        <f t="shared" si="15"/>
        <v>7.0799999999999983</v>
      </c>
      <c r="AF18" s="9" t="str">
        <f t="shared" si="16"/>
        <v>15' 7"</v>
      </c>
      <c r="AG18" s="12">
        <f>CONVERT('HF antenna lengths metric'!O18,"m","ft")</f>
        <v>46.792153017623512</v>
      </c>
      <c r="AH18" s="26">
        <f t="shared" si="17"/>
        <v>46</v>
      </c>
      <c r="AI18" s="25">
        <f t="shared" si="18"/>
        <v>9.4799999999999898</v>
      </c>
      <c r="AJ18" s="12" t="str">
        <f t="shared" si="19"/>
        <v>46' 9 1/2"</v>
      </c>
      <c r="AK18" s="8">
        <f>CONVERT('HF antenna lengths metric'!P18,"m","ft")</f>
        <v>44.452545366742335</v>
      </c>
      <c r="AL18" s="38">
        <f t="shared" si="20"/>
        <v>44</v>
      </c>
      <c r="AM18" s="39">
        <f t="shared" si="21"/>
        <v>5.4000000000000341</v>
      </c>
      <c r="AN18" s="8" t="str">
        <f t="shared" si="22"/>
        <v>44' 5 2/5"</v>
      </c>
      <c r="AO18" s="8">
        <f>CONVERT('HF antenna lengths metric'!Q18,"m","ft")</f>
        <v>51.47136831938586</v>
      </c>
      <c r="AP18" s="38">
        <f t="shared" si="23"/>
        <v>51</v>
      </c>
      <c r="AQ18" s="39">
        <f t="shared" si="24"/>
        <v>5.6399999999999864</v>
      </c>
      <c r="AR18" s="8" t="str">
        <f t="shared" si="25"/>
        <v>51' 5 2/3"</v>
      </c>
      <c r="AS18" s="8">
        <f>CONVERT('HF antenna lengths metric'!R18,"m","ft")</f>
        <v>31.194768678415674</v>
      </c>
      <c r="AT18" s="38">
        <f t="shared" si="26"/>
        <v>31</v>
      </c>
      <c r="AU18" s="39">
        <f t="shared" si="27"/>
        <v>2.2800000000000153</v>
      </c>
      <c r="AV18" s="9" t="str">
        <f t="shared" si="28"/>
        <v>31' 2 2/7"</v>
      </c>
      <c r="AX18" s="101" t="s">
        <v>38</v>
      </c>
      <c r="AY18" s="101"/>
      <c r="AZ18" s="100" t="s">
        <v>39</v>
      </c>
      <c r="BA18" s="100"/>
      <c r="BB18" s="100"/>
      <c r="BC18" s="100" t="s">
        <v>40</v>
      </c>
      <c r="BD18" s="100"/>
      <c r="BE18" s="100"/>
    </row>
    <row r="19" spans="2:57" ht="22.5" customHeight="1" x14ac:dyDescent="0.2">
      <c r="B19" s="82"/>
      <c r="C19" s="27"/>
      <c r="D19" s="28">
        <v>21.25</v>
      </c>
      <c r="E19" s="29">
        <f>CONVERT('HF antenna lengths metric'!E19,"m","ft")</f>
        <v>11.571424193299366</v>
      </c>
      <c r="F19" s="30">
        <f t="shared" si="29"/>
        <v>11</v>
      </c>
      <c r="G19" s="31">
        <f t="shared" si="30"/>
        <v>6.8400000000000034</v>
      </c>
      <c r="H19" s="29" t="str">
        <f t="shared" si="0"/>
        <v>11' 6 5/6"</v>
      </c>
      <c r="I19" s="40">
        <f>CONVERT('HF antenna lengths metric'!F19,"m","ft")</f>
        <v>10.992852983634398</v>
      </c>
      <c r="J19" s="41">
        <f t="shared" si="31"/>
        <v>10</v>
      </c>
      <c r="K19" s="42">
        <f t="shared" si="32"/>
        <v>11.880000000000003</v>
      </c>
      <c r="L19" s="40" t="str">
        <f t="shared" si="1"/>
        <v>10' 11 7/8"</v>
      </c>
      <c r="M19" s="40">
        <f>CONVERT('HF antenna lengths metric'!G19,"m","ft")</f>
        <v>7.7142827955329114</v>
      </c>
      <c r="N19" s="41">
        <f t="shared" si="2"/>
        <v>7</v>
      </c>
      <c r="O19" s="42">
        <f t="shared" si="3"/>
        <v>8.52</v>
      </c>
      <c r="P19" s="75" t="str">
        <f t="shared" si="4"/>
        <v>7' 8 1/2"</v>
      </c>
      <c r="Q19" s="40">
        <f>CONVERT('HF antenna lengths metric'!H19,"m","ft")</f>
        <v>9.4885678385054799</v>
      </c>
      <c r="R19" s="41">
        <f t="shared" si="5"/>
        <v>9</v>
      </c>
      <c r="S19" s="42">
        <f t="shared" si="6"/>
        <v>5.7600000000000051</v>
      </c>
      <c r="T19" s="43" t="str">
        <f t="shared" si="7"/>
        <v>9' 5 3/4"</v>
      </c>
      <c r="U19" s="29">
        <f>CONVERT('HF antenna lengths metric'!L19,"m","ft")</f>
        <v>23.142848386598732</v>
      </c>
      <c r="V19" s="30">
        <f t="shared" si="8"/>
        <v>23</v>
      </c>
      <c r="W19" s="31">
        <f t="shared" si="9"/>
        <v>1.6800000000000068</v>
      </c>
      <c r="X19" s="29" t="str">
        <f t="shared" si="10"/>
        <v>23' 1 2/3"</v>
      </c>
      <c r="Y19" s="40">
        <f>CONVERT('HF antenna lengths metric'!M19,"m","ft")</f>
        <v>21.985705967268796</v>
      </c>
      <c r="Z19" s="41">
        <f t="shared" si="11"/>
        <v>21</v>
      </c>
      <c r="AA19" s="42">
        <f t="shared" si="12"/>
        <v>11.760000000000005</v>
      </c>
      <c r="AB19" s="40" t="str">
        <f t="shared" si="13"/>
        <v>21' 11 3/4"</v>
      </c>
      <c r="AC19" s="40">
        <f>CONVERT('HF antenna lengths metric'!N19,"m","ft")</f>
        <v>15.428565591065823</v>
      </c>
      <c r="AD19" s="41">
        <f t="shared" si="14"/>
        <v>15</v>
      </c>
      <c r="AE19" s="42">
        <f t="shared" si="15"/>
        <v>5.0399999999999991</v>
      </c>
      <c r="AF19" s="43" t="str">
        <f t="shared" si="16"/>
        <v>15' 5"</v>
      </c>
      <c r="AG19" s="29">
        <f>CONVERT('HF antenna lengths metric'!O19,"m","ft")</f>
        <v>46.285696773197465</v>
      </c>
      <c r="AH19" s="30">
        <f t="shared" si="17"/>
        <v>46</v>
      </c>
      <c r="AI19" s="31">
        <f t="shared" si="18"/>
        <v>3.3600000000000136</v>
      </c>
      <c r="AJ19" s="29" t="str">
        <f t="shared" si="19"/>
        <v>46' 3 1/3"</v>
      </c>
      <c r="AK19" s="40">
        <f>CONVERT('HF antenna lengths metric'!P19,"m","ft")</f>
        <v>43.971411934537592</v>
      </c>
      <c r="AL19" s="41">
        <f t="shared" si="20"/>
        <v>43</v>
      </c>
      <c r="AM19" s="42">
        <f t="shared" si="21"/>
        <v>11.639999999999986</v>
      </c>
      <c r="AN19" s="40" t="str">
        <f t="shared" si="22"/>
        <v>43' 11 2/3"</v>
      </c>
      <c r="AO19" s="40">
        <f>CONVERT('HF antenna lengths metric'!Q19,"m","ft")</f>
        <v>50.914266450517218</v>
      </c>
      <c r="AP19" s="41">
        <f t="shared" si="23"/>
        <v>50</v>
      </c>
      <c r="AQ19" s="42">
        <f t="shared" si="24"/>
        <v>10.919999999999959</v>
      </c>
      <c r="AR19" s="40" t="str">
        <f t="shared" si="25"/>
        <v>50' 11"</v>
      </c>
      <c r="AS19" s="8">
        <f>CONVERT('HF antenna lengths metric'!R19,"m","ft")</f>
        <v>30.857131182131646</v>
      </c>
      <c r="AT19" s="41">
        <f t="shared" si="26"/>
        <v>30</v>
      </c>
      <c r="AU19" s="42">
        <f t="shared" si="27"/>
        <v>10.200000000000017</v>
      </c>
      <c r="AV19" s="43" t="str">
        <f t="shared" si="28"/>
        <v>30' 10 1/5"</v>
      </c>
      <c r="AX19" s="101"/>
      <c r="AY19" s="101"/>
      <c r="AZ19" s="100"/>
      <c r="BA19" s="100"/>
      <c r="BB19" s="100"/>
      <c r="BC19" s="100"/>
      <c r="BD19" s="100"/>
      <c r="BE19" s="100"/>
    </row>
    <row r="20" spans="2:57" ht="22.5" customHeight="1" x14ac:dyDescent="0.2">
      <c r="B20" s="81" t="s">
        <v>8</v>
      </c>
      <c r="C20" s="15">
        <v>24.91</v>
      </c>
      <c r="D20" s="7"/>
      <c r="E20" s="12">
        <f>CONVERT('HF antenna lengths metric'!E20,"m","ft")</f>
        <v>9.8712470536977737</v>
      </c>
      <c r="F20" s="26">
        <f t="shared" si="29"/>
        <v>9</v>
      </c>
      <c r="G20" s="25">
        <f t="shared" si="30"/>
        <v>10.439999999999991</v>
      </c>
      <c r="H20" s="12" t="str">
        <f t="shared" si="0"/>
        <v>9' 10 4/9"</v>
      </c>
      <c r="I20" s="8">
        <f>CONVERT('HF antenna lengths metric'!F20,"m","ft")</f>
        <v>9.3776847010128837</v>
      </c>
      <c r="J20" s="38">
        <f t="shared" si="31"/>
        <v>9</v>
      </c>
      <c r="K20" s="39">
        <f t="shared" si="32"/>
        <v>4.4399999999999906</v>
      </c>
      <c r="L20" s="8" t="str">
        <f t="shared" si="1"/>
        <v>9' 4 4/9"</v>
      </c>
      <c r="M20" s="8">
        <f>CONVERT('HF antenna lengths metric'!G20,"m","ft")</f>
        <v>6.5808313691318494</v>
      </c>
      <c r="N20" s="38">
        <f t="shared" si="2"/>
        <v>6</v>
      </c>
      <c r="O20" s="39">
        <f t="shared" si="3"/>
        <v>6.9600000000000009</v>
      </c>
      <c r="P20" s="74" t="str">
        <f t="shared" si="4"/>
        <v>6' 7"</v>
      </c>
      <c r="Q20" s="8">
        <f>CONVERT('HF antenna lengths metric'!H20,"m","ft")</f>
        <v>8.0944225840321735</v>
      </c>
      <c r="R20" s="38">
        <f t="shared" si="5"/>
        <v>8</v>
      </c>
      <c r="S20" s="39">
        <f t="shared" si="6"/>
        <v>1.0799999999999983</v>
      </c>
      <c r="T20" s="9" t="str">
        <f t="shared" si="7"/>
        <v>8' 1"</v>
      </c>
      <c r="U20" s="12">
        <f>CONVERT('HF antenna lengths metric'!L20,"m","ft")</f>
        <v>19.742494107395547</v>
      </c>
      <c r="V20" s="26">
        <f t="shared" si="8"/>
        <v>19</v>
      </c>
      <c r="W20" s="25">
        <f t="shared" si="9"/>
        <v>8.8799999999999812</v>
      </c>
      <c r="X20" s="12" t="str">
        <f t="shared" si="10"/>
        <v>19' 8 7/8"</v>
      </c>
      <c r="Y20" s="8">
        <f>CONVERT('HF antenna lengths metric'!M20,"m","ft")</f>
        <v>18.755369402025767</v>
      </c>
      <c r="Z20" s="38">
        <f t="shared" si="11"/>
        <v>18</v>
      </c>
      <c r="AA20" s="39">
        <f t="shared" si="12"/>
        <v>9</v>
      </c>
      <c r="AB20" s="8" t="str">
        <f t="shared" si="13"/>
        <v>18' 9"</v>
      </c>
      <c r="AC20" s="8">
        <f>CONVERT('HF antenna lengths metric'!N20,"m","ft")</f>
        <v>13.161662738263699</v>
      </c>
      <c r="AD20" s="38">
        <f t="shared" si="14"/>
        <v>13</v>
      </c>
      <c r="AE20" s="39">
        <f t="shared" si="15"/>
        <v>1.9200000000000017</v>
      </c>
      <c r="AF20" s="9" t="str">
        <f t="shared" si="16"/>
        <v>13' 2"</v>
      </c>
      <c r="AG20" s="12">
        <f>CONVERT('HF antenna lengths metric'!O20,"m","ft")</f>
        <v>39.484988214791095</v>
      </c>
      <c r="AH20" s="26">
        <f t="shared" si="17"/>
        <v>39</v>
      </c>
      <c r="AI20" s="25">
        <f t="shared" si="18"/>
        <v>5.7599999999999625</v>
      </c>
      <c r="AJ20" s="12" t="str">
        <f t="shared" si="19"/>
        <v>39' 5 3/4"</v>
      </c>
      <c r="AK20" s="8">
        <f>CONVERT('HF antenna lengths metric'!P20,"m","ft")</f>
        <v>37.510738804051535</v>
      </c>
      <c r="AL20" s="38">
        <f t="shared" si="20"/>
        <v>37</v>
      </c>
      <c r="AM20" s="39">
        <f t="shared" si="21"/>
        <v>6.1199999999999761</v>
      </c>
      <c r="AN20" s="8" t="str">
        <f t="shared" si="22"/>
        <v>37' 6 1/8"</v>
      </c>
      <c r="AO20" s="8">
        <f>CONVERT('HF antenna lengths metric'!Q20,"m","ft")</f>
        <v>43.433487036270208</v>
      </c>
      <c r="AP20" s="38">
        <f t="shared" si="23"/>
        <v>43</v>
      </c>
      <c r="AQ20" s="39">
        <f t="shared" si="24"/>
        <v>5.1599999999999966</v>
      </c>
      <c r="AR20" s="8" t="str">
        <f t="shared" si="25"/>
        <v>43' 5 1/6"</v>
      </c>
      <c r="AS20" s="8">
        <f>CONVERT('HF antenna lengths metric'!R20,"m","ft")</f>
        <v>26.323325476527398</v>
      </c>
      <c r="AT20" s="38">
        <f t="shared" si="26"/>
        <v>26</v>
      </c>
      <c r="AU20" s="39">
        <f t="shared" si="27"/>
        <v>3.8400000000000034</v>
      </c>
      <c r="AV20" s="9" t="str">
        <f t="shared" si="28"/>
        <v>26' 3 5/6"</v>
      </c>
      <c r="AX20" s="101"/>
      <c r="AY20" s="101"/>
      <c r="AZ20" s="100"/>
      <c r="BA20" s="100"/>
      <c r="BB20" s="100"/>
      <c r="BC20" s="100"/>
      <c r="BD20" s="100"/>
      <c r="BE20" s="100"/>
    </row>
    <row r="21" spans="2:57" ht="22.5" customHeight="1" x14ac:dyDescent="0.2">
      <c r="B21" s="82"/>
      <c r="C21" s="27"/>
      <c r="D21" s="28">
        <v>24.95</v>
      </c>
      <c r="E21" s="29">
        <f>CONVERT('HF antenna lengths metric'!E21,"m","ft")</f>
        <v>9.8554214071186994</v>
      </c>
      <c r="F21" s="30">
        <f t="shared" si="29"/>
        <v>9</v>
      </c>
      <c r="G21" s="31">
        <f t="shared" si="30"/>
        <v>10.199999999999996</v>
      </c>
      <c r="H21" s="29" t="str">
        <f t="shared" si="0"/>
        <v>9' 10 1/5"</v>
      </c>
      <c r="I21" s="40">
        <f>CONVERT('HF antenna lengths metric'!F21,"m","ft")</f>
        <v>9.3626503367627638</v>
      </c>
      <c r="J21" s="41">
        <f t="shared" si="31"/>
        <v>9</v>
      </c>
      <c r="K21" s="42">
        <f t="shared" si="32"/>
        <v>4.3199999999999932</v>
      </c>
      <c r="L21" s="40" t="str">
        <f t="shared" si="1"/>
        <v>9' 4 1/3"</v>
      </c>
      <c r="M21" s="40">
        <f>CONVERT('HF antenna lengths metric'!G21,"m","ft")</f>
        <v>6.5702809380791329</v>
      </c>
      <c r="N21" s="41">
        <f t="shared" si="2"/>
        <v>6</v>
      </c>
      <c r="O21" s="42">
        <f t="shared" si="3"/>
        <v>6.8400000000000034</v>
      </c>
      <c r="P21" s="75" t="str">
        <f t="shared" si="4"/>
        <v>6' 6 5/6"</v>
      </c>
      <c r="Q21" s="40">
        <f>CONVERT('HF antenna lengths metric'!H21,"m","ft")</f>
        <v>8.0814455538373338</v>
      </c>
      <c r="R21" s="41">
        <f t="shared" si="5"/>
        <v>8</v>
      </c>
      <c r="S21" s="42">
        <f t="shared" si="6"/>
        <v>0.96000000000000085</v>
      </c>
      <c r="T21" s="43" t="str">
        <f t="shared" si="7"/>
        <v>8' 1"</v>
      </c>
      <c r="U21" s="29">
        <f>CONVERT('HF antenna lengths metric'!L21,"m","ft")</f>
        <v>19.710842814237399</v>
      </c>
      <c r="V21" s="30">
        <f t="shared" si="8"/>
        <v>19</v>
      </c>
      <c r="W21" s="31">
        <f t="shared" si="9"/>
        <v>8.5200000000000102</v>
      </c>
      <c r="X21" s="29" t="str">
        <f t="shared" si="10"/>
        <v>19' 8 1/2"</v>
      </c>
      <c r="Y21" s="40">
        <f>CONVERT('HF antenna lengths metric'!M21,"m","ft")</f>
        <v>18.725300673525528</v>
      </c>
      <c r="Z21" s="41">
        <f t="shared" si="11"/>
        <v>18</v>
      </c>
      <c r="AA21" s="42">
        <f t="shared" si="12"/>
        <v>8.6399999999999864</v>
      </c>
      <c r="AB21" s="40" t="str">
        <f t="shared" si="13"/>
        <v>18' 8 2/3"</v>
      </c>
      <c r="AC21" s="40">
        <f>CONVERT('HF antenna lengths metric'!N21,"m","ft")</f>
        <v>13.140561876158266</v>
      </c>
      <c r="AD21" s="41">
        <f t="shared" si="14"/>
        <v>13</v>
      </c>
      <c r="AE21" s="42">
        <f t="shared" si="15"/>
        <v>1.6800000000000068</v>
      </c>
      <c r="AF21" s="43" t="str">
        <f t="shared" si="16"/>
        <v>13' 1 2/3"</v>
      </c>
      <c r="AG21" s="29">
        <f>CONVERT('HF antenna lengths metric'!O21,"m","ft")</f>
        <v>39.421685628474798</v>
      </c>
      <c r="AH21" s="30">
        <f t="shared" si="17"/>
        <v>39</v>
      </c>
      <c r="AI21" s="31">
        <f t="shared" si="18"/>
        <v>5.0400000000000205</v>
      </c>
      <c r="AJ21" s="29" t="str">
        <f t="shared" si="19"/>
        <v>39' 5"</v>
      </c>
      <c r="AK21" s="40">
        <f>CONVERT('HF antenna lengths metric'!P21,"m","ft")</f>
        <v>37.450601347051055</v>
      </c>
      <c r="AL21" s="41">
        <f t="shared" si="20"/>
        <v>37</v>
      </c>
      <c r="AM21" s="42">
        <f t="shared" si="21"/>
        <v>5.4000000000000341</v>
      </c>
      <c r="AN21" s="40" t="str">
        <f t="shared" si="22"/>
        <v>37' 5 2/5"</v>
      </c>
      <c r="AO21" s="40">
        <f>CONVERT('HF antenna lengths metric'!Q21,"m","ft")</f>
        <v>43.363854191322275</v>
      </c>
      <c r="AP21" s="41">
        <f t="shared" si="23"/>
        <v>43</v>
      </c>
      <c r="AQ21" s="42">
        <f t="shared" si="24"/>
        <v>4.3199999999999932</v>
      </c>
      <c r="AR21" s="40" t="str">
        <f t="shared" si="25"/>
        <v>43' 4 1/3"</v>
      </c>
      <c r="AS21" s="8">
        <f>CONVERT('HF antenna lengths metric'!R21,"m","ft")</f>
        <v>26.281123752316532</v>
      </c>
      <c r="AT21" s="41">
        <f t="shared" si="26"/>
        <v>26</v>
      </c>
      <c r="AU21" s="42">
        <f t="shared" si="27"/>
        <v>3.3600000000000136</v>
      </c>
      <c r="AV21" s="43" t="str">
        <f t="shared" si="28"/>
        <v>26' 3 1/3"</v>
      </c>
      <c r="AX21" s="101"/>
      <c r="AY21" s="101"/>
      <c r="AZ21" s="100"/>
      <c r="BA21" s="100"/>
      <c r="BB21" s="100"/>
      <c r="BC21" s="100"/>
      <c r="BD21" s="100"/>
      <c r="BE21" s="100"/>
    </row>
    <row r="22" spans="2:57" ht="22.5" customHeight="1" x14ac:dyDescent="0.2">
      <c r="B22" s="81" t="s">
        <v>9</v>
      </c>
      <c r="C22" s="15">
        <v>28.02</v>
      </c>
      <c r="D22" s="7"/>
      <c r="E22" s="12">
        <f>CONVERT('HF antenna lengths metric'!E22,"m","ft")</f>
        <v>8.7756161351752873</v>
      </c>
      <c r="F22" s="26">
        <f t="shared" si="29"/>
        <v>8</v>
      </c>
      <c r="G22" s="25">
        <f t="shared" si="30"/>
        <v>9.2399999999999949</v>
      </c>
      <c r="H22" s="12" t="str">
        <f t="shared" si="0"/>
        <v>8' 9 1/4"</v>
      </c>
      <c r="I22" s="8">
        <f>CONVERT('HF antenna lengths metric'!F22,"m","ft")</f>
        <v>8.3368353284165231</v>
      </c>
      <c r="J22" s="38">
        <f t="shared" si="31"/>
        <v>8</v>
      </c>
      <c r="K22" s="39">
        <f t="shared" si="32"/>
        <v>3.9600000000000009</v>
      </c>
      <c r="L22" s="8" t="str">
        <f t="shared" si="1"/>
        <v>8' 4"</v>
      </c>
      <c r="M22" s="8">
        <f>CONVERT('HF antenna lengths metric'!G22,"m","ft")</f>
        <v>5.850410756783524</v>
      </c>
      <c r="N22" s="38">
        <f t="shared" si="2"/>
        <v>5</v>
      </c>
      <c r="O22" s="39">
        <f t="shared" si="3"/>
        <v>10.199999999999996</v>
      </c>
      <c r="P22" s="74" t="str">
        <f t="shared" si="4"/>
        <v>5' 10 1/5"</v>
      </c>
      <c r="Q22" s="8">
        <f>CONVERT('HF antenna lengths metric'!H22,"m","ft")</f>
        <v>7.1960052308437339</v>
      </c>
      <c r="R22" s="38">
        <f t="shared" si="5"/>
        <v>7</v>
      </c>
      <c r="S22" s="39">
        <f t="shared" si="6"/>
        <v>2.2800000000000047</v>
      </c>
      <c r="T22" s="9" t="str">
        <f t="shared" si="7"/>
        <v>7' 2 2/7"</v>
      </c>
      <c r="U22" s="12">
        <f>CONVERT('HF antenna lengths metric'!L22,"m","ft")</f>
        <v>17.551232270350575</v>
      </c>
      <c r="V22" s="26">
        <f t="shared" si="8"/>
        <v>17</v>
      </c>
      <c r="W22" s="25">
        <f t="shared" si="9"/>
        <v>6.6000000000000085</v>
      </c>
      <c r="X22" s="12" t="str">
        <f t="shared" si="10"/>
        <v>17' 6 3/5"</v>
      </c>
      <c r="Y22" s="8">
        <f>CONVERT('HF antenna lengths metric'!M22,"m","ft")</f>
        <v>16.673670656833046</v>
      </c>
      <c r="Z22" s="38">
        <f t="shared" si="11"/>
        <v>16</v>
      </c>
      <c r="AA22" s="39">
        <f t="shared" si="12"/>
        <v>8.0400000000000205</v>
      </c>
      <c r="AB22" s="8" t="str">
        <f t="shared" si="13"/>
        <v>16' 8"</v>
      </c>
      <c r="AC22" s="8">
        <f>CONVERT('HF antenna lengths metric'!N22,"m","ft")</f>
        <v>11.700821513567048</v>
      </c>
      <c r="AD22" s="38">
        <f t="shared" si="14"/>
        <v>11</v>
      </c>
      <c r="AE22" s="39">
        <f t="shared" si="15"/>
        <v>8.3999999999999915</v>
      </c>
      <c r="AF22" s="9" t="str">
        <f t="shared" si="16"/>
        <v>11' 8 2/5"</v>
      </c>
      <c r="AG22" s="12">
        <f>CONVERT('HF antenna lengths metric'!O22,"m","ft")</f>
        <v>35.102464540701149</v>
      </c>
      <c r="AH22" s="26">
        <f t="shared" si="17"/>
        <v>35</v>
      </c>
      <c r="AI22" s="25">
        <f t="shared" si="18"/>
        <v>1.2000000000000171</v>
      </c>
      <c r="AJ22" s="12" t="str">
        <f t="shared" si="19"/>
        <v>35' 1 1/5"</v>
      </c>
      <c r="AK22" s="8">
        <f>CONVERT('HF antenna lengths metric'!P22,"m","ft")</f>
        <v>33.347341313666092</v>
      </c>
      <c r="AL22" s="38">
        <f t="shared" si="20"/>
        <v>33</v>
      </c>
      <c r="AM22" s="39">
        <f t="shared" si="21"/>
        <v>4.0800000000000409</v>
      </c>
      <c r="AN22" s="8" t="str">
        <f t="shared" si="22"/>
        <v>33' 4"</v>
      </c>
      <c r="AO22" s="8">
        <f>CONVERT('HF antenna lengths metric'!Q22,"m","ft")</f>
        <v>38.61271099477127</v>
      </c>
      <c r="AP22" s="38">
        <f t="shared" si="23"/>
        <v>38</v>
      </c>
      <c r="AQ22" s="39">
        <f t="shared" si="24"/>
        <v>7.3199999999999932</v>
      </c>
      <c r="AR22" s="8" t="str">
        <f t="shared" si="25"/>
        <v>38' 7 1/3"</v>
      </c>
      <c r="AS22" s="8">
        <f>CONVERT('HF antenna lengths metric'!R22,"m","ft")</f>
        <v>23.401643027134096</v>
      </c>
      <c r="AT22" s="38">
        <f t="shared" si="26"/>
        <v>23</v>
      </c>
      <c r="AU22" s="39">
        <f t="shared" si="27"/>
        <v>4.7999999999999829</v>
      </c>
      <c r="AV22" s="9" t="str">
        <f t="shared" si="28"/>
        <v>23' 4 4/5"</v>
      </c>
    </row>
    <row r="23" spans="2:57" ht="22.5" customHeight="1" x14ac:dyDescent="0.2">
      <c r="B23" s="82"/>
      <c r="C23" s="27"/>
      <c r="D23" s="28">
        <v>28.4</v>
      </c>
      <c r="E23" s="29">
        <f>CONVERT('HF antenna lengths metric'!E23,"m","ft")</f>
        <v>8.6581959192820968</v>
      </c>
      <c r="F23" s="30">
        <f t="shared" si="29"/>
        <v>8</v>
      </c>
      <c r="G23" s="31">
        <f t="shared" si="30"/>
        <v>7.8000000000000043</v>
      </c>
      <c r="H23" s="29" t="str">
        <f t="shared" si="0"/>
        <v>8' 7 4/5"</v>
      </c>
      <c r="I23" s="40">
        <f>CONVERT('HF antenna lengths metric'!F23,"m","ft")</f>
        <v>8.225286123317991</v>
      </c>
      <c r="J23" s="41">
        <f t="shared" si="31"/>
        <v>8</v>
      </c>
      <c r="K23" s="42">
        <f t="shared" si="32"/>
        <v>2.6400000000000077</v>
      </c>
      <c r="L23" s="40" t="str">
        <f t="shared" si="1"/>
        <v>8' 2 2/3"</v>
      </c>
      <c r="M23" s="40">
        <f>CONVERT('HF antenna lengths metric'!G23,"m","ft")</f>
        <v>5.7721306128547312</v>
      </c>
      <c r="N23" s="41">
        <f t="shared" si="2"/>
        <v>5</v>
      </c>
      <c r="O23" s="42">
        <f t="shared" si="3"/>
        <v>9.2399999999999949</v>
      </c>
      <c r="P23" s="75" t="str">
        <f t="shared" si="4"/>
        <v>5' 9 1/4"</v>
      </c>
      <c r="Q23" s="40">
        <f>CONVERT('HF antenna lengths metric'!H23,"m","ft")</f>
        <v>7.0997206538113193</v>
      </c>
      <c r="R23" s="41">
        <f t="shared" si="5"/>
        <v>7</v>
      </c>
      <c r="S23" s="42">
        <f t="shared" si="6"/>
        <v>1.0799999999999983</v>
      </c>
      <c r="T23" s="43" t="str">
        <f t="shared" si="7"/>
        <v>7' 1"</v>
      </c>
      <c r="U23" s="29">
        <f>CONVERT('HF antenna lengths metric'!L23,"m","ft")</f>
        <v>17.316391838564194</v>
      </c>
      <c r="V23" s="30">
        <f t="shared" si="8"/>
        <v>17</v>
      </c>
      <c r="W23" s="31">
        <f t="shared" si="9"/>
        <v>3.7199999999999847</v>
      </c>
      <c r="X23" s="29" t="str">
        <f t="shared" si="10"/>
        <v>17' 3 5/7"</v>
      </c>
      <c r="Y23" s="40">
        <f>CONVERT('HF antenna lengths metric'!M23,"m","ft")</f>
        <v>16.450572246635982</v>
      </c>
      <c r="Z23" s="41">
        <f t="shared" si="11"/>
        <v>16</v>
      </c>
      <c r="AA23" s="42">
        <f t="shared" si="12"/>
        <v>5.3999999999999915</v>
      </c>
      <c r="AB23" s="40" t="str">
        <f t="shared" si="13"/>
        <v>16' 5 2/5"</v>
      </c>
      <c r="AC23" s="40">
        <f>CONVERT('HF antenna lengths metric'!N23,"m","ft")</f>
        <v>11.544261225709462</v>
      </c>
      <c r="AD23" s="41">
        <f t="shared" si="14"/>
        <v>11</v>
      </c>
      <c r="AE23" s="42">
        <f t="shared" si="15"/>
        <v>6.4799999999999898</v>
      </c>
      <c r="AF23" s="43" t="str">
        <f t="shared" si="16"/>
        <v>11' 6 1/2"</v>
      </c>
      <c r="AG23" s="29">
        <f>CONVERT('HF antenna lengths metric'!O23,"m","ft")</f>
        <v>34.632783677128387</v>
      </c>
      <c r="AH23" s="30">
        <f t="shared" si="17"/>
        <v>34</v>
      </c>
      <c r="AI23" s="31">
        <f t="shared" si="18"/>
        <v>7.5600000000000307</v>
      </c>
      <c r="AJ23" s="29" t="str">
        <f t="shared" si="19"/>
        <v>34' 7 5/9"</v>
      </c>
      <c r="AK23" s="40">
        <f>CONVERT('HF antenna lengths metric'!P23,"m","ft")</f>
        <v>32.901144493271964</v>
      </c>
      <c r="AL23" s="41">
        <f t="shared" si="20"/>
        <v>32</v>
      </c>
      <c r="AM23" s="42">
        <f t="shared" si="21"/>
        <v>10.799999999999983</v>
      </c>
      <c r="AN23" s="40" t="str">
        <f t="shared" si="22"/>
        <v>32' 10 4/5"</v>
      </c>
      <c r="AO23" s="40">
        <f>CONVERT('HF antenna lengths metric'!Q23,"m","ft")</f>
        <v>38.096062044841233</v>
      </c>
      <c r="AP23" s="41">
        <f t="shared" si="23"/>
        <v>38</v>
      </c>
      <c r="AQ23" s="42">
        <f t="shared" si="24"/>
        <v>1.0800000000000409</v>
      </c>
      <c r="AR23" s="40" t="str">
        <f t="shared" si="25"/>
        <v>38' 1"</v>
      </c>
      <c r="AS23" s="8">
        <f>CONVERT('HF antenna lengths metric'!R23,"m","ft")</f>
        <v>23.088522451418925</v>
      </c>
      <c r="AT23" s="41">
        <f t="shared" si="26"/>
        <v>23</v>
      </c>
      <c r="AU23" s="42">
        <f t="shared" si="27"/>
        <v>0.95999999999997954</v>
      </c>
      <c r="AV23" s="43" t="str">
        <f t="shared" si="28"/>
        <v>23' 1"</v>
      </c>
    </row>
    <row r="24" spans="2:57" ht="22.5" customHeight="1" x14ac:dyDescent="0.2">
      <c r="B24" s="81" t="s">
        <v>10</v>
      </c>
      <c r="C24" s="15">
        <v>50.1</v>
      </c>
      <c r="D24" s="7"/>
      <c r="E24" s="12">
        <f>CONVERT('HF antenna lengths metric'!E24,"m","ft")</f>
        <v>4.9080392037447416</v>
      </c>
      <c r="F24" s="26">
        <f t="shared" si="29"/>
        <v>4</v>
      </c>
      <c r="G24" s="25">
        <f t="shared" si="30"/>
        <v>10.800000000000004</v>
      </c>
      <c r="H24" s="12" t="str">
        <f t="shared" si="0"/>
        <v>4' 10 4/5"</v>
      </c>
      <c r="I24" s="8">
        <f>CONVERT('HF antenna lengths metric'!F24,"m","ft")</f>
        <v>4.6626372435575041</v>
      </c>
      <c r="J24" s="38">
        <f t="shared" si="31"/>
        <v>4</v>
      </c>
      <c r="K24" s="39">
        <f t="shared" si="32"/>
        <v>7.9200000000000017</v>
      </c>
      <c r="L24" s="8" t="str">
        <f t="shared" si="1"/>
        <v>4' 8"</v>
      </c>
      <c r="M24" s="8">
        <f>CONVERT('HF antenna lengths metric'!G24,"m","ft")</f>
        <v>3.2720261358298277</v>
      </c>
      <c r="N24" s="38">
        <f t="shared" si="2"/>
        <v>3</v>
      </c>
      <c r="O24" s="39">
        <f t="shared" si="3"/>
        <v>3.24</v>
      </c>
      <c r="P24" s="74" t="str">
        <f t="shared" si="4"/>
        <v>3' 3 1/4"</v>
      </c>
      <c r="Q24" s="8">
        <f>CONVERT('HF antenna lengths metric'!H24,"m","ft")</f>
        <v>4.0245921470706874</v>
      </c>
      <c r="R24" s="38">
        <f t="shared" si="5"/>
        <v>4</v>
      </c>
      <c r="S24" s="39">
        <f t="shared" si="6"/>
        <v>0.23999999999999488</v>
      </c>
      <c r="T24" s="9" t="str">
        <f t="shared" si="7"/>
        <v>4' 0 1/4"</v>
      </c>
      <c r="U24" s="12">
        <f>CONVERT('HF antenna lengths metric'!L24,"m","ft")</f>
        <v>9.8160784074894831</v>
      </c>
      <c r="V24" s="26">
        <f t="shared" si="8"/>
        <v>9</v>
      </c>
      <c r="W24" s="25">
        <f t="shared" si="9"/>
        <v>9.720000000000006</v>
      </c>
      <c r="X24" s="12" t="str">
        <f t="shared" si="10"/>
        <v>9' 9 5/7"</v>
      </c>
      <c r="Y24" s="8">
        <f>CONVERT('HF antenna lengths metric'!M24,"m","ft")</f>
        <v>9.3252744871150082</v>
      </c>
      <c r="Z24" s="38">
        <f t="shared" si="11"/>
        <v>9</v>
      </c>
      <c r="AA24" s="39">
        <f t="shared" si="12"/>
        <v>3.8400000000000034</v>
      </c>
      <c r="AB24" s="8" t="str">
        <f t="shared" si="13"/>
        <v>9' 3 5/6"</v>
      </c>
      <c r="AC24" s="8">
        <f>CONVERT('HF antenna lengths metric'!N24,"m","ft")</f>
        <v>6.5440522716596554</v>
      </c>
      <c r="AD24" s="38">
        <f t="shared" si="14"/>
        <v>6</v>
      </c>
      <c r="AE24" s="39">
        <f t="shared" si="15"/>
        <v>6.48</v>
      </c>
      <c r="AF24" s="9" t="str">
        <f t="shared" si="16"/>
        <v>6' 6 1/2"</v>
      </c>
      <c r="AG24" s="12">
        <f>CONVERT('HF antenna lengths metric'!O24,"m","ft")</f>
        <v>19.632156814978966</v>
      </c>
      <c r="AH24" s="26">
        <f t="shared" si="17"/>
        <v>19</v>
      </c>
      <c r="AI24" s="25">
        <f t="shared" si="18"/>
        <v>7.5599999999999881</v>
      </c>
      <c r="AJ24" s="12" t="str">
        <f t="shared" si="19"/>
        <v>19' 7 5/9"</v>
      </c>
      <c r="AK24" s="8">
        <f>CONVERT('HF antenna lengths metric'!P24,"m","ft")</f>
        <v>18.650548974230016</v>
      </c>
      <c r="AL24" s="38">
        <f t="shared" si="20"/>
        <v>18</v>
      </c>
      <c r="AM24" s="39">
        <f t="shared" si="21"/>
        <v>7.7999999999999829</v>
      </c>
      <c r="AN24" s="8" t="str">
        <f t="shared" si="22"/>
        <v>18' 7 4/5"</v>
      </c>
      <c r="AO24" s="8">
        <f>CONVERT('HF antenna lengths metric'!Q24,"m","ft")</f>
        <v>21.595372496476863</v>
      </c>
      <c r="AP24" s="38">
        <f t="shared" si="23"/>
        <v>21</v>
      </c>
      <c r="AQ24" s="39">
        <f t="shared" si="24"/>
        <v>7.0799999999999983</v>
      </c>
      <c r="AR24" s="8" t="str">
        <f t="shared" si="25"/>
        <v>21' 7"</v>
      </c>
      <c r="AS24" s="8">
        <f>CONVERT('HF antenna lengths metric'!R24,"m","ft")</f>
        <v>13.088104543319311</v>
      </c>
      <c r="AT24" s="38">
        <f t="shared" si="26"/>
        <v>13</v>
      </c>
      <c r="AU24" s="39">
        <f t="shared" si="27"/>
        <v>0.96000000000000085</v>
      </c>
      <c r="AV24" s="9" t="str">
        <f t="shared" si="28"/>
        <v>13' 1"</v>
      </c>
    </row>
    <row r="25" spans="2:57" ht="22.5" customHeight="1" thickBot="1" x14ac:dyDescent="0.25">
      <c r="B25" s="87"/>
      <c r="C25" s="32"/>
      <c r="D25" s="33">
        <v>52.05</v>
      </c>
      <c r="E25" s="34">
        <f>CONVERT('HF antenna lengths metric'!E25,"m","ft")</f>
        <v>4.7241645361692903</v>
      </c>
      <c r="F25" s="35">
        <f t="shared" si="29"/>
        <v>4</v>
      </c>
      <c r="G25" s="36">
        <f t="shared" si="30"/>
        <v>8.639999999999997</v>
      </c>
      <c r="H25" s="34" t="str">
        <f t="shared" si="0"/>
        <v>4' 8 2/3"</v>
      </c>
      <c r="I25" s="44">
        <f>CONVERT('HF antenna lengths metric'!F25,"m","ft")</f>
        <v>4.4879563093608255</v>
      </c>
      <c r="J25" s="45">
        <f t="shared" si="31"/>
        <v>4</v>
      </c>
      <c r="K25" s="46">
        <f t="shared" si="32"/>
        <v>5.7600000000000051</v>
      </c>
      <c r="L25" s="44" t="str">
        <f t="shared" si="1"/>
        <v>4' 5 3/4"</v>
      </c>
      <c r="M25" s="44">
        <f>CONVERT('HF antenna lengths metric'!G25,"m","ft")</f>
        <v>3.1494430241128604</v>
      </c>
      <c r="N25" s="45">
        <f t="shared" si="2"/>
        <v>3</v>
      </c>
      <c r="O25" s="46">
        <f t="shared" si="3"/>
        <v>1.6800000000000015</v>
      </c>
      <c r="P25" s="78" t="str">
        <f t="shared" si="4"/>
        <v>3' 1 2/3"</v>
      </c>
      <c r="Q25" s="44">
        <f>CONVERT('HF antenna lengths metric'!H25,"m","ft")</f>
        <v>3.8738149196588179</v>
      </c>
      <c r="R25" s="45">
        <f t="shared" si="5"/>
        <v>3</v>
      </c>
      <c r="S25" s="46">
        <f t="shared" si="6"/>
        <v>10.440000000000001</v>
      </c>
      <c r="T25" s="47" t="str">
        <f t="shared" si="7"/>
        <v>3' 10 4/9"</v>
      </c>
      <c r="U25" s="34">
        <f>CONVERT('HF antenna lengths metric'!L25,"m","ft")</f>
        <v>9.4483290723385807</v>
      </c>
      <c r="V25" s="35">
        <f t="shared" si="8"/>
        <v>9</v>
      </c>
      <c r="W25" s="36">
        <f t="shared" si="9"/>
        <v>5.279999999999994</v>
      </c>
      <c r="X25" s="34" t="str">
        <f t="shared" si="10"/>
        <v>9' 5 2/7"</v>
      </c>
      <c r="Y25" s="44">
        <f>CONVERT('HF antenna lengths metric'!M25,"m","ft")</f>
        <v>8.9759126187216509</v>
      </c>
      <c r="Z25" s="45">
        <f t="shared" si="11"/>
        <v>8</v>
      </c>
      <c r="AA25" s="46">
        <f t="shared" si="12"/>
        <v>11.640000000000008</v>
      </c>
      <c r="AB25" s="44" t="str">
        <f t="shared" si="13"/>
        <v>8' 11 2/3"</v>
      </c>
      <c r="AC25" s="44">
        <f>CONVERT('HF antenna lengths metric'!N25,"m","ft")</f>
        <v>6.2988860482257207</v>
      </c>
      <c r="AD25" s="45">
        <f t="shared" si="14"/>
        <v>6</v>
      </c>
      <c r="AE25" s="46">
        <f t="shared" si="15"/>
        <v>3.4800000000000004</v>
      </c>
      <c r="AF25" s="47" t="str">
        <f t="shared" si="16"/>
        <v>6' 3 1/2"</v>
      </c>
      <c r="AG25" s="34">
        <f>CONVERT('HF antenna lengths metric'!O25,"m","ft")</f>
        <v>18.896658144677161</v>
      </c>
      <c r="AH25" s="35">
        <f t="shared" si="17"/>
        <v>18</v>
      </c>
      <c r="AI25" s="36">
        <f t="shared" si="18"/>
        <v>10.680000000000007</v>
      </c>
      <c r="AJ25" s="34" t="str">
        <f t="shared" si="19"/>
        <v>18' 10 2/3"</v>
      </c>
      <c r="AK25" s="44">
        <f>CONVERT('HF antenna lengths metric'!P25,"m","ft")</f>
        <v>17.951825237443302</v>
      </c>
      <c r="AL25" s="45">
        <f t="shared" si="20"/>
        <v>17</v>
      </c>
      <c r="AM25" s="46">
        <f t="shared" si="21"/>
        <v>11.399999999999991</v>
      </c>
      <c r="AN25" s="44" t="str">
        <f t="shared" si="22"/>
        <v>17' 11 2/5"</v>
      </c>
      <c r="AO25" s="44">
        <f>CONVERT('HF antenna lengths metric'!Q25,"m","ft")</f>
        <v>20.786323959144877</v>
      </c>
      <c r="AP25" s="45">
        <f t="shared" si="23"/>
        <v>20</v>
      </c>
      <c r="AQ25" s="46">
        <f t="shared" si="24"/>
        <v>9.3600000000000136</v>
      </c>
      <c r="AR25" s="44" t="str">
        <f t="shared" si="25"/>
        <v>20' 9 1/3"</v>
      </c>
      <c r="AS25" s="8">
        <f>CONVERT('HF antenna lengths metric'!R25,"m","ft")</f>
        <v>12.597772096451441</v>
      </c>
      <c r="AT25" s="45">
        <f t="shared" si="26"/>
        <v>12</v>
      </c>
      <c r="AU25" s="46">
        <f t="shared" si="27"/>
        <v>7.0799999999999983</v>
      </c>
      <c r="AV25" s="47" t="str">
        <f t="shared" si="28"/>
        <v>12' 7"</v>
      </c>
    </row>
    <row r="26" spans="2:57" ht="5.25" customHeight="1" x14ac:dyDescent="0.2"/>
    <row r="27" spans="2:57" x14ac:dyDescent="0.2">
      <c r="C27" s="24"/>
      <c r="AN27" s="18" t="s">
        <v>18</v>
      </c>
      <c r="AO27" s="18" t="s">
        <v>18</v>
      </c>
      <c r="AP27" s="18"/>
      <c r="AQ27" s="18"/>
      <c r="AR27" s="18"/>
    </row>
  </sheetData>
  <mergeCells count="23">
    <mergeCell ref="AX11:AY14"/>
    <mergeCell ref="AZ11:BB14"/>
    <mergeCell ref="BC11:BE14"/>
    <mergeCell ref="AX18:AY21"/>
    <mergeCell ref="AZ18:BB21"/>
    <mergeCell ref="BC18:BE21"/>
    <mergeCell ref="B24:B25"/>
    <mergeCell ref="B7:B8"/>
    <mergeCell ref="B9:B10"/>
    <mergeCell ref="C9:D9"/>
    <mergeCell ref="C10:D10"/>
    <mergeCell ref="B11:B12"/>
    <mergeCell ref="B14:B15"/>
    <mergeCell ref="B16:B17"/>
    <mergeCell ref="B18:B19"/>
    <mergeCell ref="B20:B21"/>
    <mergeCell ref="B22:B23"/>
    <mergeCell ref="C3:D3"/>
    <mergeCell ref="E3:T3"/>
    <mergeCell ref="U3:AF3"/>
    <mergeCell ref="AG3:AV3"/>
    <mergeCell ref="B5:B6"/>
    <mergeCell ref="B3:B4"/>
  </mergeCells>
  <pageMargins left="0.7" right="0.7" top="0.75" bottom="0.75" header="0.3" footer="0.3"/>
  <pageSetup paperSize="9" scale="8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HF antenna lengths metric</vt:lpstr>
      <vt:lpstr>HF antenna lengths imperial</vt:lpstr>
      <vt:lpstr>Stubs metric</vt:lpstr>
      <vt:lpstr>Stubs imperial</vt:lpstr>
      <vt:lpstr>'HF antenna lengths imperial'!Print_Area</vt:lpstr>
      <vt:lpstr>'Stubs imperial'!Print_Area</vt:lpstr>
    </vt:vector>
  </TitlesOfParts>
  <Company>IsecT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Hinson</dc:creator>
  <cp:lastModifiedBy>Gary@isect.com</cp:lastModifiedBy>
  <cp:lastPrinted>2018-01-28T23:10:55Z</cp:lastPrinted>
  <dcterms:created xsi:type="dcterms:W3CDTF">2003-04-14T01:06:34Z</dcterms:created>
  <dcterms:modified xsi:type="dcterms:W3CDTF">2020-06-09T05:39:16Z</dcterms:modified>
</cp:coreProperties>
</file>