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5195" windowHeight="13485" activeTab="1"/>
  </bookViews>
  <sheets>
    <sheet name="START HERE!" sheetId="5" r:id="rId1"/>
    <sheet name="Hybrid coupler" sheetId="1" r:id="rId2"/>
    <sheet name="Antennas and feeders" sheetId="4" r:id="rId3"/>
    <sheet name="Bill of materials" sheetId="6" r:id="rId4"/>
  </sheets>
  <definedNames>
    <definedName name="AL">'Hybrid coupler'!$K$26</definedName>
    <definedName name="F">'Hybrid coupler'!$K$20</definedName>
    <definedName name="L">'Hybrid coupler'!$K$25</definedName>
    <definedName name="QRG">'Hybrid coupler'!$K$20</definedName>
    <definedName name="QuarterWave">'Antennas and feeders'!$T$22</definedName>
    <definedName name="Xc">'Hybrid coupler'!$K$21</definedName>
    <definedName name="Xl">'Hybrid coupler'!$K$24</definedName>
  </definedNames>
  <calcPr calcId="145621"/>
</workbook>
</file>

<file path=xl/calcChain.xml><?xml version="1.0" encoding="utf-8"?>
<calcChain xmlns="http://schemas.openxmlformats.org/spreadsheetml/2006/main">
  <c r="E38" i="6" l="1"/>
  <c r="K25" i="1" l="1"/>
  <c r="K27" i="1" s="1"/>
  <c r="M29" i="1" s="1"/>
  <c r="K22" i="1"/>
  <c r="K29" i="1" l="1"/>
  <c r="M28" i="1"/>
  <c r="K28" i="1"/>
  <c r="G43" i="6"/>
  <c r="P22" i="4"/>
  <c r="S29" i="4" l="1"/>
  <c r="T22" i="4"/>
  <c r="B29" i="6" l="1"/>
  <c r="B36" i="6"/>
  <c r="N27" i="4"/>
  <c r="B43" i="6" s="1"/>
  <c r="B35" i="6"/>
  <c r="Q27" i="4" l="1"/>
</calcChain>
</file>

<file path=xl/sharedStrings.xml><?xml version="1.0" encoding="utf-8"?>
<sst xmlns="http://schemas.openxmlformats.org/spreadsheetml/2006/main" count="163" uniqueCount="153">
  <si>
    <t xml:space="preserve">http://tk5ep.free.fr/tech/4sq/en/4sq_switch.php </t>
  </si>
  <si>
    <t>Frequency</t>
  </si>
  <si>
    <t>MHz</t>
  </si>
  <si>
    <t>Xc</t>
  </si>
  <si>
    <t>ohms</t>
  </si>
  <si>
    <t>C</t>
  </si>
  <si>
    <t>pF</t>
  </si>
  <si>
    <t>XL</t>
  </si>
  <si>
    <t>μH</t>
  </si>
  <si>
    <t>AL</t>
  </si>
  <si>
    <t>T200-2</t>
  </si>
  <si>
    <t>turns</t>
  </si>
  <si>
    <t>Toroid</t>
  </si>
  <si>
    <t>http://www.micrometals.com/rfparts/rftoroid5.html</t>
  </si>
  <si>
    <t>T200-2B</t>
  </si>
  <si>
    <t>nH per (turns squared)</t>
  </si>
  <si>
    <t>Xc = 1 / (2 * Pi * F * C)</t>
  </si>
  <si>
    <t>XL = 2 * Pi * F * L</t>
  </si>
  <si>
    <t>Formulae used:</t>
  </si>
  <si>
    <t>Xc needs to be 100 ohms in this design, so solve for C</t>
  </si>
  <si>
    <t>XL needs to be 50 ohms in this design, so solve for L</t>
  </si>
  <si>
    <t>T225-2</t>
  </si>
  <si>
    <t>T225-2B</t>
  </si>
  <si>
    <t>Enter values in the yellow cells below to calculate the capacitor values for identical capacitors</t>
  </si>
  <si>
    <t>C1 and C2, and the number of turns required for identical transformers T1 and T2:</t>
  </si>
  <si>
    <t>C = 1 / (Xc * 2 * Pi * F)</t>
  </si>
  <si>
    <t xml:space="preserve">Xc * 2 * Pi * F * C = 1 </t>
  </si>
  <si>
    <t>L = XL / (2 * Pi * F)</t>
  </si>
  <si>
    <t>T300-2</t>
  </si>
  <si>
    <t>The toroid manufacturer presents AL in nanoHenries per turns squared for various cores.</t>
  </si>
  <si>
    <t>T400-2</t>
  </si>
  <si>
    <t>Part turns are impossible on a toroid: every time the wire passes through the core is 1 turn.</t>
  </si>
  <si>
    <t>T400-2D</t>
  </si>
  <si>
    <t>T520-2</t>
  </si>
  <si>
    <t>X</t>
  </si>
  <si>
    <t>Circuit above courtesy of TK5EP</t>
  </si>
  <si>
    <t>LEDs or lamps can be used to show the chosen direction on the control box, but pushbutton indicator switches</t>
  </si>
  <si>
    <t>or a simple rotary switch with pointer knob will do just as well with fewer bits.</t>
  </si>
  <si>
    <t>while transmitting (unless some form of transmit lock-out is used).</t>
  </si>
  <si>
    <t>The relays should ideally be RF transmitting types as there is a risk of hot-switching by turning the array</t>
  </si>
  <si>
    <t>Rearrange:</t>
  </si>
  <si>
    <t>4-square designer</t>
  </si>
  <si>
    <t>by ZL2iFB</t>
  </si>
  <si>
    <t>AL values from Micrometals</t>
  </si>
  <si>
    <t>Each vertical needs a ground plane e.g. at least 16 quarter wave lines laid symmetrically on the earth</t>
  </si>
  <si>
    <t>A</t>
  </si>
  <si>
    <t>B</t>
  </si>
  <si>
    <t>D</t>
  </si>
  <si>
    <t>or at least two, ideally 4 or more "gull wing" quarter wave counterpoises raised a few feet off the deck</t>
  </si>
  <si>
    <t>the physical length of a quarter wave is</t>
  </si>
  <si>
    <t>Cable type</t>
  </si>
  <si>
    <t>Velocity factor</t>
  </si>
  <si>
    <t>m long.</t>
  </si>
  <si>
    <t>RG11</t>
  </si>
  <si>
    <t>Antenna and ground system - plan view (looking from above):</t>
  </si>
  <si>
    <t>RG59</t>
  </si>
  <si>
    <t>Varies</t>
  </si>
  <si>
    <t>Coax</t>
  </si>
  <si>
    <t>Antenna</t>
  </si>
  <si>
    <t>Radials</t>
  </si>
  <si>
    <t>To X</t>
  </si>
  <si>
    <t>Use the Micrometals "-2" mix cores for the LF bands.  These are red.</t>
  </si>
  <si>
    <t>The number after</t>
  </si>
  <si>
    <t>the T is the outside</t>
  </si>
  <si>
    <t>diameter in hundredths</t>
  </si>
  <si>
    <t>are 2 inches in diameter</t>
  </si>
  <si>
    <t>of an inch, e.g. T200 cores</t>
  </si>
  <si>
    <t>Hybrid coupler</t>
  </si>
  <si>
    <t>Switch box</t>
  </si>
  <si>
    <t>Antennas</t>
  </si>
  <si>
    <t>Antenna feed detail, side view</t>
  </si>
  <si>
    <t>All radials connect to the coax shield</t>
  </si>
  <si>
    <t>Antenna connects to the coax centre</t>
  </si>
  <si>
    <t>as they move away from the antenna base.</t>
  </si>
  <si>
    <t>The figures in this table are approximate.</t>
  </si>
  <si>
    <t>Use figures quoted by the manufacturer</t>
  </si>
  <si>
    <t>of your coax cable, or better still measure</t>
  </si>
  <si>
    <t>the cable length using an antenna bridge.</t>
  </si>
  <si>
    <t>To TX/RX</t>
  </si>
  <si>
    <t xml:space="preserve">m.  A 3/4-wave section is </t>
  </si>
  <si>
    <t>See Wikipedia for generic values.</t>
  </si>
  <si>
    <t>http://en.wikipedia.org/wiki/Coaxial_cable</t>
  </si>
  <si>
    <t>?</t>
  </si>
  <si>
    <t>Parts list / bill of materials</t>
  </si>
  <si>
    <t>Introduction</t>
  </si>
  <si>
    <t>Instructions for use</t>
  </si>
  <si>
    <t>Note that C1 and C2 should be less than C due to the distributed capacitance of the transformer windings (measure them!).</t>
  </si>
  <si>
    <t>RG6</t>
  </si>
  <si>
    <t>m.</t>
  </si>
  <si>
    <t xml:space="preserve">This spreadsheet calculates component values, turns on coils, antenna lengths and coax phasing line lengths for a 4-square antenna on any band.
The hybrid coupler circuit design was published by TK6EP at http://tk5ep.free.fr/tech/4sq/en/4sq_switch.php 
</t>
  </si>
  <si>
    <t>A B C D are the vertical quarter wave antennas at the corners of a quarter wavelength side square</t>
  </si>
  <si>
    <t>antenna by an identical electrical quarter wave of 75 ohm coax feeder, and to the transceiver</t>
  </si>
  <si>
    <t>by any length of normal low-loss 50 ohm coax.</t>
  </si>
  <si>
    <t xml:space="preserve">MHz, a quarter wave is </t>
  </si>
  <si>
    <t>A quarter wave of good quality coax, open circuit at the far end, should give a deep null at the</t>
  </si>
  <si>
    <t>design frequency.  On my MFJ259, my RG6U of unknown vintage reads X=0  over a span</t>
  </si>
  <si>
    <t>frequency since velocity factors may vary from batch to batch.</t>
  </si>
  <si>
    <t>of about 100kHz on 30m.</t>
  </si>
  <si>
    <t>This is the spacing from A to B, B to C, C to D and D to A, and the approximate</t>
  </si>
  <si>
    <t>height of each antenna (the elements must be tuned to resonance in situ).</t>
  </si>
  <si>
    <t>"X" is the hybrid coupler phasing box at the centre of the array which is connected to each</t>
  </si>
  <si>
    <t>physically too short to reach the centre, so you will need to use 3/4 wave sections.</t>
  </si>
  <si>
    <t xml:space="preserve">The 75 ohm coax should ideally have a velocity factor above 0.66 or quarter wave cables will be </t>
  </si>
  <si>
    <t>For a cable of velocity factor</t>
  </si>
  <si>
    <t>CATV</t>
  </si>
  <si>
    <t>The 75 ohm lines should be cut long and trimmed to exactly a quarter wave at the design</t>
  </si>
  <si>
    <t xml:space="preserve">m of 75-ohm coax with a velocity factor of </t>
  </si>
  <si>
    <t>for four quarter wave sections connecting each antenna to the hybrid coupler</t>
  </si>
  <si>
    <t>iron powder toroidal cores e.g. T300-2</t>
  </si>
  <si>
    <t>diodes e.g. 1N4004 (not critical)</t>
  </si>
  <si>
    <t>coaxial plugs e.g. PL259</t>
  </si>
  <si>
    <t>rotary switch 1p4w with no end stop, or a bank of 4 latching interlocked pushbutton switches</t>
  </si>
  <si>
    <t>diodes (as above, non critical)</t>
  </si>
  <si>
    <t>antenna supports e.g. roach poles, crappy poles (fibreglass or bamboo, NOT carbon fibre), or aluminium tubing with base insulators</t>
  </si>
  <si>
    <t>First pick your band and enter the frequency in MHz into the hybrid coupler sheet (look for the yellow cell).  Now decide which toroid you are going to use: enter its AL value into the other yellow cell on the same sheet (I've listed values for several common cores).  Read off the capacitance value and the number of turns needed to construct the transformers.
Now go to the Antennas and feeders sheet and decide what coax cable you will use for the phasing lines.  Enter its velocity factor into the sheet (yellow cell again) to have it calculate the lengths for you.
Now build it!</t>
  </si>
  <si>
    <t>Get the bits listed on the bill of materials, build it, and work DX!</t>
  </si>
  <si>
    <t>Assorted hardware, wire, self-amalgam tape/sealant etc. for construction</t>
  </si>
  <si>
    <t>m of 50 ohm low loss coax to the transceiver (long enough to reach the shack!)</t>
  </si>
  <si>
    <t>m of copper wire for 16 on-gound quarter wave radials per antenna, or …</t>
  </si>
  <si>
    <t xml:space="preserve">m of low voltage 3-core wire for the control cable, reaching back to the switch box in the shack </t>
  </si>
  <si>
    <t>DPDT 12V coil relays, ideally transmitter types (e.g. vacuum relays) or at least heavy duty auto electrical types</t>
  </si>
  <si>
    <t>The antennas can be self-supporting aluminium tubing with insulated bases,
or insulated wire elements supported on nonconducting roach poles, crappie poles, dowel, bamboo, plastic water pipe etc. (don't use carbon fibre rods!).</t>
  </si>
  <si>
    <t>At the design frequency of</t>
  </si>
  <si>
    <t>The physical distance between any element and "X" is:</t>
  </si>
  <si>
    <t>Target L</t>
  </si>
  <si>
    <t>Target C</t>
  </si>
  <si>
    <t>Actual L</t>
  </si>
  <si>
    <t>μH using</t>
  </si>
  <si>
    <t>Theoretical N</t>
  </si>
  <si>
    <t>Therefore, pick the number of turns that gets closest to the target inductance value.</t>
  </si>
  <si>
    <t>As shown, the array fires NE when there is no power to the control</t>
  </si>
  <si>
    <t>box or it is disconnected, assuming Ant 1 is NW, Ant 2 is NE,</t>
  </si>
  <si>
    <t>Ant 3 is SE and Ant 4 is SW.  Rotate these if you prefer a different</t>
  </si>
  <si>
    <t>default direction for some reason.</t>
  </si>
  <si>
    <t>The 3-wire command lead could be replaced by a 2-wire cable (e.g. "bell wire") using the coax shield for the earth connection.</t>
  </si>
  <si>
    <t>waterproof box (or leaky, provided you mount it under the roof)</t>
  </si>
  <si>
    <t>coaxial sockets e.g. SO239 (only 5 if you make a 50 ohm dummy load and wire it in place)</t>
  </si>
  <si>
    <t>socket and plug for the control cable (at least 3 way, waterproof if outside)</t>
  </si>
  <si>
    <t>50 ohm dummy load to absorb a little transmitter power (rated to absorb around 10% of the TX output power, should be &lt;5% if well matched)</t>
  </si>
  <si>
    <t>Using 2 pole switches makes it simple to wire up lamp or LED direction indicators, if you like</t>
  </si>
  <si>
    <t>lead and connector for 12V supply (13.8V is good for ~100m of Ethernet cable, in my case)</t>
  </si>
  <si>
    <t>m of copper wire for the 4 antenna elements (cut one a bit long and trim it down to resonance, then make the other 3 the same length)</t>
  </si>
  <si>
    <t xml:space="preserve">radial connectors (wire tails with ring terminals attached to the tin roof using the mount screws in my case, YMMV) </t>
  </si>
  <si>
    <t>antenna mounts to support the poles vertically at the corners of your shed, with suitable heavy-duty screws or roof bolts or whatever to fix in place</t>
  </si>
  <si>
    <t>m of copper wire for 4 raised "gullwing" resonant radials per antenna, with support posts, or …</t>
  </si>
  <si>
    <t xml:space="preserve">tin roof roughly  </t>
  </si>
  <si>
    <t>m square</t>
  </si>
  <si>
    <t>Several</t>
  </si>
  <si>
    <t>rolls of chicken wire, or …</t>
  </si>
  <si>
    <t>Updated January 2013</t>
  </si>
  <si>
    <t>Maybe I have been lucky but my 30m 4-sq works well enough without any fiddly measurements or tuning.</t>
  </si>
  <si>
    <t>Don't be put off by others recommending oscilloscopes, RF ammeters, RF voltmeters and a PhD in physics.</t>
  </si>
  <si>
    <t>Build it and see how it works!  You can always measure and fine-tune it later for those final few dBs.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</si>
</sst>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4" x14ac:knownFonts="1">
    <font>
      <sz val="10"/>
      <name val="Arial"/>
    </font>
    <font>
      <sz val="16"/>
      <name val="Arial"/>
      <family val="2"/>
    </font>
    <font>
      <u/>
      <sz val="10"/>
      <color indexed="12"/>
      <name val="Arial"/>
      <family val="2"/>
    </font>
    <font>
      <b/>
      <sz val="10"/>
      <name val="Arial"/>
      <family val="2"/>
    </font>
    <font>
      <sz val="10"/>
      <name val="Arial"/>
      <family val="2"/>
    </font>
    <font>
      <sz val="8"/>
      <name val="Arial"/>
      <family val="2"/>
    </font>
    <font>
      <i/>
      <sz val="10"/>
      <name val="Arial"/>
      <family val="2"/>
    </font>
    <font>
      <b/>
      <sz val="14"/>
      <name val="Arial"/>
      <family val="2"/>
    </font>
    <font>
      <b/>
      <sz val="16"/>
      <name val="Arial"/>
      <family val="2"/>
    </font>
    <font>
      <b/>
      <sz val="22"/>
      <name val="Arial"/>
      <family val="2"/>
    </font>
    <font>
      <b/>
      <sz val="36"/>
      <name val="Arial"/>
      <family val="2"/>
    </font>
    <font>
      <b/>
      <sz val="10"/>
      <color indexed="18"/>
      <name val="Arial"/>
      <family val="2"/>
    </font>
    <font>
      <sz val="10"/>
      <color indexed="18"/>
      <name val="Arial"/>
      <family val="2"/>
    </font>
    <font>
      <b/>
      <sz val="16"/>
      <color indexed="18"/>
      <name val="Arial"/>
      <family val="2"/>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indexed="22"/>
        <bgColor indexed="64"/>
      </patternFill>
    </fill>
  </fills>
  <borders count="2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75">
    <xf numFmtId="0" fontId="0" fillId="0" borderId="0" xfId="0"/>
    <xf numFmtId="0" fontId="0" fillId="0" borderId="0" xfId="0" applyAlignment="1">
      <alignment horizontal="right"/>
    </xf>
    <xf numFmtId="0" fontId="6" fillId="2" borderId="0" xfId="0" applyFont="1" applyFill="1"/>
    <xf numFmtId="0" fontId="0" fillId="2" borderId="0" xfId="0" applyFill="1"/>
    <xf numFmtId="0" fontId="3" fillId="2" borderId="0" xfId="0" applyFont="1" applyFill="1"/>
    <xf numFmtId="0" fontId="0" fillId="2" borderId="0" xfId="0" applyFill="1" applyAlignment="1">
      <alignment horizontal="center"/>
    </xf>
    <xf numFmtId="0" fontId="1" fillId="2" borderId="0" xfId="0" applyFont="1" applyFill="1"/>
    <xf numFmtId="0" fontId="2" fillId="2" borderId="0" xfId="1" applyFill="1" applyAlignment="1" applyProtection="1"/>
    <xf numFmtId="164" fontId="0" fillId="3" borderId="0" xfId="0" applyNumberFormat="1" applyFill="1" applyBorder="1" applyAlignment="1">
      <alignment horizontal="center"/>
    </xf>
    <xf numFmtId="0" fontId="0" fillId="3" borderId="0" xfId="0"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7" fillId="0" borderId="0" xfId="0" applyFont="1"/>
    <xf numFmtId="0" fontId="9" fillId="0" borderId="0" xfId="0" applyFont="1"/>
    <xf numFmtId="0" fontId="10" fillId="0" borderId="0" xfId="0" applyFont="1"/>
    <xf numFmtId="0" fontId="0" fillId="0" borderId="1" xfId="0" applyFill="1" applyBorder="1"/>
    <xf numFmtId="0" fontId="0" fillId="0" borderId="7" xfId="0" applyFill="1" applyBorder="1"/>
    <xf numFmtId="0" fontId="0" fillId="0" borderId="2" xfId="0" applyFill="1" applyBorder="1"/>
    <xf numFmtId="0" fontId="0" fillId="0" borderId="3" xfId="0" applyFill="1" applyBorder="1"/>
    <xf numFmtId="0" fontId="0" fillId="0" borderId="0" xfId="0" applyFill="1" applyBorder="1" applyAlignment="1">
      <alignment horizontal="right"/>
    </xf>
    <xf numFmtId="0" fontId="0" fillId="0" borderId="0" xfId="0" applyFill="1" applyBorder="1"/>
    <xf numFmtId="0" fontId="0" fillId="0" borderId="4" xfId="0" applyFill="1" applyBorder="1"/>
    <xf numFmtId="0" fontId="0" fillId="0" borderId="0" xfId="0" applyFill="1" applyBorder="1" applyAlignment="1">
      <alignment horizontal="center"/>
    </xf>
    <xf numFmtId="0" fontId="3" fillId="0" borderId="8" xfId="0" applyFont="1" applyFill="1" applyBorder="1" applyAlignment="1">
      <alignment horizontal="right"/>
    </xf>
    <xf numFmtId="1" fontId="3" fillId="0" borderId="8" xfId="0" applyNumberFormat="1" applyFont="1" applyFill="1" applyBorder="1" applyAlignment="1">
      <alignment horizontal="center"/>
    </xf>
    <xf numFmtId="0" fontId="3" fillId="0" borderId="8" xfId="0" applyFont="1" applyFill="1" applyBorder="1"/>
    <xf numFmtId="0" fontId="4" fillId="0" borderId="0" xfId="0" applyFont="1" applyFill="1" applyBorder="1" applyAlignment="1">
      <alignment horizontal="right"/>
    </xf>
    <xf numFmtId="2" fontId="4" fillId="0" borderId="0" xfId="0" applyNumberFormat="1" applyFont="1" applyFill="1" applyBorder="1" applyAlignment="1">
      <alignment horizontal="center"/>
    </xf>
    <xf numFmtId="0" fontId="4" fillId="0" borderId="0" xfId="0" applyFont="1" applyFill="1" applyBorder="1"/>
    <xf numFmtId="0" fontId="0" fillId="0" borderId="5" xfId="0" applyFill="1" applyBorder="1"/>
    <xf numFmtId="0" fontId="0" fillId="0" borderId="9" xfId="0" applyFill="1" applyBorder="1" applyAlignment="1">
      <alignment horizontal="center"/>
    </xf>
    <xf numFmtId="0" fontId="0" fillId="0" borderId="6" xfId="0" applyFill="1" applyBorder="1"/>
    <xf numFmtId="0" fontId="0" fillId="4" borderId="0" xfId="0" applyFill="1"/>
    <xf numFmtId="2" fontId="0" fillId="2" borderId="0" xfId="0" applyNumberFormat="1" applyFill="1" applyAlignment="1">
      <alignment horizontal="center"/>
    </xf>
    <xf numFmtId="0" fontId="8" fillId="2" borderId="0" xfId="0" applyFont="1" applyFill="1"/>
    <xf numFmtId="0" fontId="4" fillId="2" borderId="12" xfId="0" applyFont="1" applyFill="1" applyBorder="1" applyAlignment="1">
      <alignment horizontal="center"/>
    </xf>
    <xf numFmtId="0" fontId="0" fillId="2" borderId="13" xfId="0" applyFill="1" applyBorder="1" applyAlignment="1">
      <alignment horizontal="center"/>
    </xf>
    <xf numFmtId="0" fontId="13" fillId="5" borderId="14" xfId="0" applyFont="1" applyFill="1" applyBorder="1" applyAlignment="1">
      <alignment horizontal="center"/>
    </xf>
    <xf numFmtId="2" fontId="0" fillId="3" borderId="0" xfId="0" applyNumberFormat="1" applyFill="1" applyBorder="1" applyAlignment="1">
      <alignment horizontal="center"/>
    </xf>
    <xf numFmtId="2" fontId="3" fillId="2" borderId="0" xfId="0" applyNumberFormat="1" applyFont="1" applyFill="1"/>
    <xf numFmtId="1" fontId="0" fillId="0" borderId="0" xfId="0" applyNumberFormat="1"/>
    <xf numFmtId="0" fontId="4" fillId="2" borderId="0" xfId="0" applyFont="1" applyFill="1"/>
    <xf numFmtId="0" fontId="4" fillId="0" borderId="0" xfId="0" applyFont="1"/>
    <xf numFmtId="0" fontId="12" fillId="4" borderId="8" xfId="0" applyFont="1" applyFill="1" applyBorder="1"/>
    <xf numFmtId="0" fontId="11" fillId="4" borderId="15" xfId="0" applyFont="1" applyFill="1" applyBorder="1"/>
    <xf numFmtId="0" fontId="12" fillId="4" borderId="16" xfId="0" applyFont="1" applyFill="1" applyBorder="1"/>
    <xf numFmtId="0" fontId="12" fillId="4" borderId="17" xfId="0" applyFont="1" applyFill="1" applyBorder="1"/>
    <xf numFmtId="0" fontId="12" fillId="4" borderId="18" xfId="0" applyFont="1" applyFill="1" applyBorder="1"/>
    <xf numFmtId="0" fontId="13" fillId="4" borderId="0" xfId="0" applyFont="1" applyFill="1" applyBorder="1"/>
    <xf numFmtId="0" fontId="12" fillId="4" borderId="0" xfId="0" applyFont="1" applyFill="1" applyBorder="1"/>
    <xf numFmtId="0" fontId="12" fillId="4" borderId="19" xfId="0" applyFont="1" applyFill="1" applyBorder="1"/>
    <xf numFmtId="0" fontId="13" fillId="4" borderId="0" xfId="0" applyFont="1" applyFill="1" applyBorder="1" applyAlignment="1">
      <alignment horizontal="right"/>
    </xf>
    <xf numFmtId="0" fontId="0" fillId="4" borderId="19" xfId="0" applyFill="1" applyBorder="1"/>
    <xf numFmtId="0" fontId="12" fillId="4" borderId="20" xfId="0" applyFont="1" applyFill="1" applyBorder="1"/>
    <xf numFmtId="0" fontId="12" fillId="4" borderId="21" xfId="0" applyFont="1" applyFill="1" applyBorder="1"/>
    <xf numFmtId="0" fontId="3" fillId="2" borderId="11" xfId="0" applyFont="1" applyFill="1" applyBorder="1" applyAlignment="1">
      <alignment horizontal="center" wrapText="1"/>
    </xf>
    <xf numFmtId="2" fontId="3" fillId="2" borderId="0" xfId="0" applyNumberFormat="1" applyFont="1" applyFill="1" applyAlignment="1">
      <alignment horizontal="center"/>
    </xf>
    <xf numFmtId="0" fontId="4" fillId="2" borderId="0" xfId="0" applyFont="1" applyFill="1" applyAlignment="1">
      <alignment horizontal="left"/>
    </xf>
    <xf numFmtId="0" fontId="3" fillId="2" borderId="10" xfId="0" applyFont="1" applyFill="1" applyBorder="1" applyAlignment="1">
      <alignment horizontal="center" wrapText="1"/>
    </xf>
    <xf numFmtId="0" fontId="4" fillId="2" borderId="3" xfId="0" applyFont="1" applyFill="1" applyBorder="1" applyAlignment="1">
      <alignment horizontal="center" wrapText="1"/>
    </xf>
    <xf numFmtId="2" fontId="0" fillId="0" borderId="0" xfId="0" applyNumberFormat="1" applyAlignment="1">
      <alignment horizontal="center"/>
    </xf>
    <xf numFmtId="0" fontId="4" fillId="0" borderId="9" xfId="0" applyFont="1" applyFill="1" applyBorder="1" applyAlignment="1">
      <alignment horizontal="right"/>
    </xf>
    <xf numFmtId="0" fontId="4" fillId="0" borderId="9" xfId="0" applyFont="1" applyFill="1" applyBorder="1"/>
    <xf numFmtId="2" fontId="4" fillId="0" borderId="9" xfId="0" applyNumberFormat="1" applyFont="1" applyFill="1" applyBorder="1" applyAlignment="1">
      <alignment horizontal="center"/>
    </xf>
    <xf numFmtId="2" fontId="3" fillId="0" borderId="8" xfId="0" applyNumberFormat="1" applyFont="1" applyFill="1" applyBorder="1" applyAlignment="1">
      <alignment horizontal="center"/>
    </xf>
    <xf numFmtId="165" fontId="0" fillId="0" borderId="0" xfId="0" applyNumberFormat="1"/>
    <xf numFmtId="1" fontId="0" fillId="0" borderId="0" xfId="0" applyNumberFormat="1" applyAlignment="1">
      <alignment horizontal="right"/>
    </xf>
    <xf numFmtId="0" fontId="4" fillId="0" borderId="0" xfId="0" applyFont="1" applyAlignment="1">
      <alignment horizontal="left" wrapText="1"/>
    </xf>
    <xf numFmtId="0" fontId="0" fillId="0" borderId="0" xfId="0" applyAlignment="1">
      <alignment horizontal="left" wrapText="1"/>
    </xf>
    <xf numFmtId="0" fontId="4" fillId="2" borderId="0" xfId="0" applyFont="1" applyFill="1" applyAlignment="1">
      <alignment horizontal="left" vertical="center" wrapText="1"/>
    </xf>
    <xf numFmtId="0" fontId="0" fillId="2" borderId="0" xfId="0"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6</xdr:col>
      <xdr:colOff>542925</xdr:colOff>
      <xdr:row>32</xdr:row>
      <xdr:rowOff>95250</xdr:rowOff>
    </xdr:to>
    <xdr:pic>
      <xdr:nvPicPr>
        <xdr:cNvPr id="102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775"/>
          <a:ext cx="4200525" cy="523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295275</xdr:colOff>
      <xdr:row>4</xdr:row>
      <xdr:rowOff>47625</xdr:rowOff>
    </xdr:from>
    <xdr:to>
      <xdr:col>6</xdr:col>
      <xdr:colOff>523875</xdr:colOff>
      <xdr:row>15</xdr:row>
      <xdr:rowOff>19050</xdr:rowOff>
    </xdr:to>
    <xdr:sp macro="" textlink="">
      <xdr:nvSpPr>
        <xdr:cNvPr id="2097" name="Line 49"/>
        <xdr:cNvSpPr>
          <a:spLocks noChangeShapeType="1"/>
        </xdr:cNvSpPr>
      </xdr:nvSpPr>
      <xdr:spPr bwMode="auto">
        <a:xfrm>
          <a:off x="742950" y="847725"/>
          <a:ext cx="2667000" cy="20669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400050</xdr:colOff>
      <xdr:row>9</xdr:row>
      <xdr:rowOff>133350</xdr:rowOff>
    </xdr:from>
    <xdr:to>
      <xdr:col>7</xdr:col>
      <xdr:colOff>257175</xdr:colOff>
      <xdr:row>9</xdr:row>
      <xdr:rowOff>133350</xdr:rowOff>
    </xdr:to>
    <xdr:sp macro="" textlink="">
      <xdr:nvSpPr>
        <xdr:cNvPr id="2092" name="Line 44"/>
        <xdr:cNvSpPr>
          <a:spLocks noChangeShapeType="1"/>
        </xdr:cNvSpPr>
      </xdr:nvSpPr>
      <xdr:spPr bwMode="auto">
        <a:xfrm flipV="1">
          <a:off x="447675" y="1885950"/>
          <a:ext cx="3305175" cy="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542925</xdr:colOff>
      <xdr:row>6</xdr:row>
      <xdr:rowOff>95250</xdr:rowOff>
    </xdr:from>
    <xdr:to>
      <xdr:col>7</xdr:col>
      <xdr:colOff>123825</xdr:colOff>
      <xdr:row>13</xdr:row>
      <xdr:rowOff>66675</xdr:rowOff>
    </xdr:to>
    <xdr:sp macro="" textlink="">
      <xdr:nvSpPr>
        <xdr:cNvPr id="2093" name="Line 45"/>
        <xdr:cNvSpPr>
          <a:spLocks noChangeShapeType="1"/>
        </xdr:cNvSpPr>
      </xdr:nvSpPr>
      <xdr:spPr bwMode="auto">
        <a:xfrm flipV="1">
          <a:off x="447675" y="1276350"/>
          <a:ext cx="3171825" cy="13049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238125</xdr:colOff>
      <xdr:row>1</xdr:row>
      <xdr:rowOff>38100</xdr:rowOff>
    </xdr:from>
    <xdr:to>
      <xdr:col>4</xdr:col>
      <xdr:colOff>590550</xdr:colOff>
      <xdr:row>18</xdr:row>
      <xdr:rowOff>114300</xdr:rowOff>
    </xdr:to>
    <xdr:sp macro="" textlink="">
      <xdr:nvSpPr>
        <xdr:cNvPr id="2094" name="Line 46"/>
        <xdr:cNvSpPr>
          <a:spLocks noChangeShapeType="1"/>
        </xdr:cNvSpPr>
      </xdr:nvSpPr>
      <xdr:spPr bwMode="auto">
        <a:xfrm>
          <a:off x="1905000" y="295275"/>
          <a:ext cx="352425" cy="32861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409575</xdr:colOff>
      <xdr:row>2</xdr:row>
      <xdr:rowOff>9525</xdr:rowOff>
    </xdr:from>
    <xdr:to>
      <xdr:col>5</xdr:col>
      <xdr:colOff>333375</xdr:colOff>
      <xdr:row>18</xdr:row>
      <xdr:rowOff>57150</xdr:rowOff>
    </xdr:to>
    <xdr:sp macro="" textlink="">
      <xdr:nvSpPr>
        <xdr:cNvPr id="2095" name="Line 47"/>
        <xdr:cNvSpPr>
          <a:spLocks noChangeShapeType="1"/>
        </xdr:cNvSpPr>
      </xdr:nvSpPr>
      <xdr:spPr bwMode="auto">
        <a:xfrm flipH="1">
          <a:off x="1466850" y="428625"/>
          <a:ext cx="1143000" cy="30956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3</xdr:row>
      <xdr:rowOff>171450</xdr:rowOff>
    </xdr:from>
    <xdr:to>
      <xdr:col>6</xdr:col>
      <xdr:colOff>361950</xdr:colOff>
      <xdr:row>16</xdr:row>
      <xdr:rowOff>104775</xdr:rowOff>
    </xdr:to>
    <xdr:sp macro="" textlink="">
      <xdr:nvSpPr>
        <xdr:cNvPr id="2096" name="Line 48"/>
        <xdr:cNvSpPr>
          <a:spLocks noChangeShapeType="1"/>
        </xdr:cNvSpPr>
      </xdr:nvSpPr>
      <xdr:spPr bwMode="auto">
        <a:xfrm flipH="1">
          <a:off x="742950" y="781050"/>
          <a:ext cx="2505075" cy="24098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552450</xdr:colOff>
      <xdr:row>6</xdr:row>
      <xdr:rowOff>123825</xdr:rowOff>
    </xdr:from>
    <xdr:to>
      <xdr:col>7</xdr:col>
      <xdr:colOff>180975</xdr:colOff>
      <xdr:row>12</xdr:row>
      <xdr:rowOff>104775</xdr:rowOff>
    </xdr:to>
    <xdr:sp macro="" textlink="">
      <xdr:nvSpPr>
        <xdr:cNvPr id="2098" name="Line 50"/>
        <xdr:cNvSpPr>
          <a:spLocks noChangeShapeType="1"/>
        </xdr:cNvSpPr>
      </xdr:nvSpPr>
      <xdr:spPr bwMode="auto">
        <a:xfrm>
          <a:off x="447675" y="1304925"/>
          <a:ext cx="3228975" cy="112395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219075</xdr:colOff>
      <xdr:row>2</xdr:row>
      <xdr:rowOff>76200</xdr:rowOff>
    </xdr:from>
    <xdr:to>
      <xdr:col>6</xdr:col>
      <xdr:colOff>28575</xdr:colOff>
      <xdr:row>17</xdr:row>
      <xdr:rowOff>95250</xdr:rowOff>
    </xdr:to>
    <xdr:sp macro="" textlink="">
      <xdr:nvSpPr>
        <xdr:cNvPr id="2099" name="Line 51"/>
        <xdr:cNvSpPr>
          <a:spLocks noChangeShapeType="1"/>
        </xdr:cNvSpPr>
      </xdr:nvSpPr>
      <xdr:spPr bwMode="auto">
        <a:xfrm>
          <a:off x="1276350" y="495300"/>
          <a:ext cx="1638300" cy="287655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9</xdr:row>
      <xdr:rowOff>152400</xdr:rowOff>
    </xdr:from>
    <xdr:to>
      <xdr:col>11</xdr:col>
      <xdr:colOff>123825</xdr:colOff>
      <xdr:row>9</xdr:row>
      <xdr:rowOff>161925</xdr:rowOff>
    </xdr:to>
    <xdr:sp macro="" textlink="">
      <xdr:nvSpPr>
        <xdr:cNvPr id="2100" name="Line 52"/>
        <xdr:cNvSpPr>
          <a:spLocks noChangeShapeType="1"/>
        </xdr:cNvSpPr>
      </xdr:nvSpPr>
      <xdr:spPr bwMode="auto">
        <a:xfrm flipV="1">
          <a:off x="2343150" y="1905000"/>
          <a:ext cx="3600450" cy="95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209550</xdr:colOff>
      <xdr:row>6</xdr:row>
      <xdr:rowOff>95250</xdr:rowOff>
    </xdr:from>
    <xdr:to>
      <xdr:col>10</xdr:col>
      <xdr:colOff>352425</xdr:colOff>
      <xdr:row>13</xdr:row>
      <xdr:rowOff>95250</xdr:rowOff>
    </xdr:to>
    <xdr:sp macro="" textlink="">
      <xdr:nvSpPr>
        <xdr:cNvPr id="2101" name="Line 53"/>
        <xdr:cNvSpPr>
          <a:spLocks noChangeShapeType="1"/>
        </xdr:cNvSpPr>
      </xdr:nvSpPr>
      <xdr:spPr bwMode="auto">
        <a:xfrm flipV="1">
          <a:off x="2486025" y="1276350"/>
          <a:ext cx="3314700" cy="133350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533400</xdr:colOff>
      <xdr:row>1</xdr:row>
      <xdr:rowOff>123825</xdr:rowOff>
    </xdr:from>
    <xdr:to>
      <xdr:col>8</xdr:col>
      <xdr:colOff>257175</xdr:colOff>
      <xdr:row>18</xdr:row>
      <xdr:rowOff>142875</xdr:rowOff>
    </xdr:to>
    <xdr:sp macro="" textlink="">
      <xdr:nvSpPr>
        <xdr:cNvPr id="2102" name="Line 54"/>
        <xdr:cNvSpPr>
          <a:spLocks noChangeShapeType="1"/>
        </xdr:cNvSpPr>
      </xdr:nvSpPr>
      <xdr:spPr bwMode="auto">
        <a:xfrm>
          <a:off x="4029075" y="381000"/>
          <a:ext cx="485775" cy="322897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66675</xdr:colOff>
      <xdr:row>2</xdr:row>
      <xdr:rowOff>47625</xdr:rowOff>
    </xdr:from>
    <xdr:to>
      <xdr:col>8</xdr:col>
      <xdr:colOff>657225</xdr:colOff>
      <xdr:row>17</xdr:row>
      <xdr:rowOff>171450</xdr:rowOff>
    </xdr:to>
    <xdr:sp macro="" textlink="">
      <xdr:nvSpPr>
        <xdr:cNvPr id="2103" name="Line 55"/>
        <xdr:cNvSpPr>
          <a:spLocks noChangeShapeType="1"/>
        </xdr:cNvSpPr>
      </xdr:nvSpPr>
      <xdr:spPr bwMode="auto">
        <a:xfrm flipH="1">
          <a:off x="3562350" y="466725"/>
          <a:ext cx="1352550" cy="29813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4</xdr:row>
      <xdr:rowOff>9525</xdr:rowOff>
    </xdr:from>
    <xdr:to>
      <xdr:col>10</xdr:col>
      <xdr:colOff>28575</xdr:colOff>
      <xdr:row>16</xdr:row>
      <xdr:rowOff>133350</xdr:rowOff>
    </xdr:to>
    <xdr:sp macro="" textlink="">
      <xdr:nvSpPr>
        <xdr:cNvPr id="2104" name="Line 56"/>
        <xdr:cNvSpPr>
          <a:spLocks noChangeShapeType="1"/>
        </xdr:cNvSpPr>
      </xdr:nvSpPr>
      <xdr:spPr bwMode="auto">
        <a:xfrm flipH="1">
          <a:off x="2847975" y="809625"/>
          <a:ext cx="2628900" cy="24098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571500</xdr:colOff>
      <xdr:row>4</xdr:row>
      <xdr:rowOff>76200</xdr:rowOff>
    </xdr:from>
    <xdr:to>
      <xdr:col>10</xdr:col>
      <xdr:colOff>304800</xdr:colOff>
      <xdr:row>15</xdr:row>
      <xdr:rowOff>38100</xdr:rowOff>
    </xdr:to>
    <xdr:sp macro="" textlink="">
      <xdr:nvSpPr>
        <xdr:cNvPr id="2105" name="Line 57"/>
        <xdr:cNvSpPr>
          <a:spLocks noChangeShapeType="1"/>
        </xdr:cNvSpPr>
      </xdr:nvSpPr>
      <xdr:spPr bwMode="auto">
        <a:xfrm>
          <a:off x="2847975" y="876300"/>
          <a:ext cx="2905125" cy="205740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6</xdr:row>
      <xdr:rowOff>152400</xdr:rowOff>
    </xdr:from>
    <xdr:to>
      <xdr:col>11</xdr:col>
      <xdr:colOff>47625</xdr:colOff>
      <xdr:row>12</xdr:row>
      <xdr:rowOff>133350</xdr:rowOff>
    </xdr:to>
    <xdr:sp macro="" textlink="">
      <xdr:nvSpPr>
        <xdr:cNvPr id="2106" name="Line 58"/>
        <xdr:cNvSpPr>
          <a:spLocks noChangeShapeType="1"/>
        </xdr:cNvSpPr>
      </xdr:nvSpPr>
      <xdr:spPr bwMode="auto">
        <a:xfrm>
          <a:off x="2495550" y="1333500"/>
          <a:ext cx="3371850" cy="112395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495300</xdr:colOff>
      <xdr:row>2</xdr:row>
      <xdr:rowOff>104775</xdr:rowOff>
    </xdr:from>
    <xdr:to>
      <xdr:col>9</xdr:col>
      <xdr:colOff>76200</xdr:colOff>
      <xdr:row>17</xdr:row>
      <xdr:rowOff>161925</xdr:rowOff>
    </xdr:to>
    <xdr:sp macro="" textlink="">
      <xdr:nvSpPr>
        <xdr:cNvPr id="2107" name="Line 59"/>
        <xdr:cNvSpPr>
          <a:spLocks noChangeShapeType="1"/>
        </xdr:cNvSpPr>
      </xdr:nvSpPr>
      <xdr:spPr bwMode="auto">
        <a:xfrm>
          <a:off x="3381375" y="523875"/>
          <a:ext cx="1885950" cy="291465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114300</xdr:colOff>
      <xdr:row>20</xdr:row>
      <xdr:rowOff>95250</xdr:rowOff>
    </xdr:from>
    <xdr:to>
      <xdr:col>11</xdr:col>
      <xdr:colOff>161925</xdr:colOff>
      <xdr:row>20</xdr:row>
      <xdr:rowOff>114300</xdr:rowOff>
    </xdr:to>
    <xdr:sp macro="" textlink="">
      <xdr:nvSpPr>
        <xdr:cNvPr id="2108" name="Line 60"/>
        <xdr:cNvSpPr>
          <a:spLocks noChangeShapeType="1"/>
        </xdr:cNvSpPr>
      </xdr:nvSpPr>
      <xdr:spPr bwMode="auto">
        <a:xfrm>
          <a:off x="2390775" y="3943350"/>
          <a:ext cx="3590925" cy="1905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257175</xdr:colOff>
      <xdr:row>17</xdr:row>
      <xdr:rowOff>76200</xdr:rowOff>
    </xdr:from>
    <xdr:to>
      <xdr:col>10</xdr:col>
      <xdr:colOff>314325</xdr:colOff>
      <xdr:row>24</xdr:row>
      <xdr:rowOff>28575</xdr:rowOff>
    </xdr:to>
    <xdr:sp macro="" textlink="">
      <xdr:nvSpPr>
        <xdr:cNvPr id="2109" name="Line 61"/>
        <xdr:cNvSpPr>
          <a:spLocks noChangeShapeType="1"/>
        </xdr:cNvSpPr>
      </xdr:nvSpPr>
      <xdr:spPr bwMode="auto">
        <a:xfrm flipV="1">
          <a:off x="2533650" y="3352800"/>
          <a:ext cx="3228975" cy="128587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600075</xdr:colOff>
      <xdr:row>12</xdr:row>
      <xdr:rowOff>47625</xdr:rowOff>
    </xdr:from>
    <xdr:to>
      <xdr:col>8</xdr:col>
      <xdr:colOff>257175</xdr:colOff>
      <xdr:row>28</xdr:row>
      <xdr:rowOff>133350</xdr:rowOff>
    </xdr:to>
    <xdr:sp macro="" textlink="">
      <xdr:nvSpPr>
        <xdr:cNvPr id="2110" name="Line 62"/>
        <xdr:cNvSpPr>
          <a:spLocks noChangeShapeType="1"/>
        </xdr:cNvSpPr>
      </xdr:nvSpPr>
      <xdr:spPr bwMode="auto">
        <a:xfrm>
          <a:off x="4095750" y="2371725"/>
          <a:ext cx="419100" cy="31337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12</xdr:row>
      <xdr:rowOff>152400</xdr:rowOff>
    </xdr:from>
    <xdr:to>
      <xdr:col>8</xdr:col>
      <xdr:colOff>657225</xdr:colOff>
      <xdr:row>28</xdr:row>
      <xdr:rowOff>38100</xdr:rowOff>
    </xdr:to>
    <xdr:sp macro="" textlink="">
      <xdr:nvSpPr>
        <xdr:cNvPr id="2111" name="Line 63"/>
        <xdr:cNvSpPr>
          <a:spLocks noChangeShapeType="1"/>
        </xdr:cNvSpPr>
      </xdr:nvSpPr>
      <xdr:spPr bwMode="auto">
        <a:xfrm flipH="1">
          <a:off x="3657600" y="2476500"/>
          <a:ext cx="1257300" cy="293370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14</xdr:row>
      <xdr:rowOff>133350</xdr:rowOff>
    </xdr:from>
    <xdr:to>
      <xdr:col>10</xdr:col>
      <xdr:colOff>76200</xdr:colOff>
      <xdr:row>27</xdr:row>
      <xdr:rowOff>66675</xdr:rowOff>
    </xdr:to>
    <xdr:sp macro="" textlink="">
      <xdr:nvSpPr>
        <xdr:cNvPr id="2112" name="Line 64"/>
        <xdr:cNvSpPr>
          <a:spLocks noChangeShapeType="1"/>
        </xdr:cNvSpPr>
      </xdr:nvSpPr>
      <xdr:spPr bwMode="auto">
        <a:xfrm flipH="1">
          <a:off x="2895600" y="2838450"/>
          <a:ext cx="2628900" cy="24098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9525</xdr:colOff>
      <xdr:row>15</xdr:row>
      <xdr:rowOff>9525</xdr:rowOff>
    </xdr:from>
    <xdr:to>
      <xdr:col>10</xdr:col>
      <xdr:colOff>238125</xdr:colOff>
      <xdr:row>25</xdr:row>
      <xdr:rowOff>171450</xdr:rowOff>
    </xdr:to>
    <xdr:sp macro="" textlink="">
      <xdr:nvSpPr>
        <xdr:cNvPr id="2113" name="Line 65"/>
        <xdr:cNvSpPr>
          <a:spLocks noChangeShapeType="1"/>
        </xdr:cNvSpPr>
      </xdr:nvSpPr>
      <xdr:spPr bwMode="auto">
        <a:xfrm>
          <a:off x="2895600" y="2905125"/>
          <a:ext cx="2790825" cy="20669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266700</xdr:colOff>
      <xdr:row>17</xdr:row>
      <xdr:rowOff>85725</xdr:rowOff>
    </xdr:from>
    <xdr:to>
      <xdr:col>11</xdr:col>
      <xdr:colOff>0</xdr:colOff>
      <xdr:row>23</xdr:row>
      <xdr:rowOff>0</xdr:rowOff>
    </xdr:to>
    <xdr:sp macro="" textlink="">
      <xdr:nvSpPr>
        <xdr:cNvPr id="2114" name="Line 66"/>
        <xdr:cNvSpPr>
          <a:spLocks noChangeShapeType="1"/>
        </xdr:cNvSpPr>
      </xdr:nvSpPr>
      <xdr:spPr bwMode="auto">
        <a:xfrm>
          <a:off x="2543175" y="3362325"/>
          <a:ext cx="3276600" cy="105727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542925</xdr:colOff>
      <xdr:row>13</xdr:row>
      <xdr:rowOff>38100</xdr:rowOff>
    </xdr:from>
    <xdr:to>
      <xdr:col>9</xdr:col>
      <xdr:colOff>85725</xdr:colOff>
      <xdr:row>28</xdr:row>
      <xdr:rowOff>38100</xdr:rowOff>
    </xdr:to>
    <xdr:sp macro="" textlink="">
      <xdr:nvSpPr>
        <xdr:cNvPr id="2115" name="Line 67"/>
        <xdr:cNvSpPr>
          <a:spLocks noChangeShapeType="1"/>
        </xdr:cNvSpPr>
      </xdr:nvSpPr>
      <xdr:spPr bwMode="auto">
        <a:xfrm>
          <a:off x="3429000" y="2552700"/>
          <a:ext cx="1847850" cy="285750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447675</xdr:colOff>
      <xdr:row>20</xdr:row>
      <xdr:rowOff>19050</xdr:rowOff>
    </xdr:from>
    <xdr:to>
      <xdr:col>7</xdr:col>
      <xdr:colOff>304800</xdr:colOff>
      <xdr:row>20</xdr:row>
      <xdr:rowOff>19050</xdr:rowOff>
    </xdr:to>
    <xdr:sp macro="" textlink="">
      <xdr:nvSpPr>
        <xdr:cNvPr id="2116" name="Line 68"/>
        <xdr:cNvSpPr>
          <a:spLocks noChangeShapeType="1"/>
        </xdr:cNvSpPr>
      </xdr:nvSpPr>
      <xdr:spPr bwMode="auto">
        <a:xfrm flipV="1">
          <a:off x="447675" y="3867150"/>
          <a:ext cx="3352800" cy="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16</xdr:row>
      <xdr:rowOff>171450</xdr:rowOff>
    </xdr:from>
    <xdr:to>
      <xdr:col>7</xdr:col>
      <xdr:colOff>171450</xdr:colOff>
      <xdr:row>23</xdr:row>
      <xdr:rowOff>142875</xdr:rowOff>
    </xdr:to>
    <xdr:sp macro="" textlink="">
      <xdr:nvSpPr>
        <xdr:cNvPr id="2117" name="Line 69"/>
        <xdr:cNvSpPr>
          <a:spLocks noChangeShapeType="1"/>
        </xdr:cNvSpPr>
      </xdr:nvSpPr>
      <xdr:spPr bwMode="auto">
        <a:xfrm flipV="1">
          <a:off x="447675" y="3257550"/>
          <a:ext cx="3219450" cy="13049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276225</xdr:colOff>
      <xdr:row>11</xdr:row>
      <xdr:rowOff>161925</xdr:rowOff>
    </xdr:from>
    <xdr:to>
      <xdr:col>5</xdr:col>
      <xdr:colOff>28575</xdr:colOff>
      <xdr:row>29</xdr:row>
      <xdr:rowOff>28575</xdr:rowOff>
    </xdr:to>
    <xdr:sp macro="" textlink="">
      <xdr:nvSpPr>
        <xdr:cNvPr id="2118" name="Line 70"/>
        <xdr:cNvSpPr>
          <a:spLocks noChangeShapeType="1"/>
        </xdr:cNvSpPr>
      </xdr:nvSpPr>
      <xdr:spPr bwMode="auto">
        <a:xfrm>
          <a:off x="1943100" y="2295525"/>
          <a:ext cx="361950" cy="326707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457200</xdr:colOff>
      <xdr:row>12</xdr:row>
      <xdr:rowOff>85725</xdr:rowOff>
    </xdr:from>
    <xdr:to>
      <xdr:col>5</xdr:col>
      <xdr:colOff>381000</xdr:colOff>
      <xdr:row>28</xdr:row>
      <xdr:rowOff>133350</xdr:rowOff>
    </xdr:to>
    <xdr:sp macro="" textlink="">
      <xdr:nvSpPr>
        <xdr:cNvPr id="2119" name="Line 71"/>
        <xdr:cNvSpPr>
          <a:spLocks noChangeShapeType="1"/>
        </xdr:cNvSpPr>
      </xdr:nvSpPr>
      <xdr:spPr bwMode="auto">
        <a:xfrm flipH="1">
          <a:off x="1514475" y="2409825"/>
          <a:ext cx="1143000" cy="30956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14</xdr:row>
      <xdr:rowOff>57150</xdr:rowOff>
    </xdr:from>
    <xdr:to>
      <xdr:col>6</xdr:col>
      <xdr:colOff>409575</xdr:colOff>
      <xdr:row>26</xdr:row>
      <xdr:rowOff>180975</xdr:rowOff>
    </xdr:to>
    <xdr:sp macro="" textlink="">
      <xdr:nvSpPr>
        <xdr:cNvPr id="2120" name="Line 72"/>
        <xdr:cNvSpPr>
          <a:spLocks noChangeShapeType="1"/>
        </xdr:cNvSpPr>
      </xdr:nvSpPr>
      <xdr:spPr bwMode="auto">
        <a:xfrm flipH="1">
          <a:off x="790575" y="2762250"/>
          <a:ext cx="2505075" cy="24098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14</xdr:row>
      <xdr:rowOff>123825</xdr:rowOff>
    </xdr:from>
    <xdr:to>
      <xdr:col>6</xdr:col>
      <xdr:colOff>571500</xdr:colOff>
      <xdr:row>25</xdr:row>
      <xdr:rowOff>95250</xdr:rowOff>
    </xdr:to>
    <xdr:sp macro="" textlink="">
      <xdr:nvSpPr>
        <xdr:cNvPr id="2121" name="Line 73"/>
        <xdr:cNvSpPr>
          <a:spLocks noChangeShapeType="1"/>
        </xdr:cNvSpPr>
      </xdr:nvSpPr>
      <xdr:spPr bwMode="auto">
        <a:xfrm>
          <a:off x="790575" y="2828925"/>
          <a:ext cx="2667000" cy="20669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600075</xdr:colOff>
      <xdr:row>17</xdr:row>
      <xdr:rowOff>9525</xdr:rowOff>
    </xdr:from>
    <xdr:to>
      <xdr:col>7</xdr:col>
      <xdr:colOff>228600</xdr:colOff>
      <xdr:row>22</xdr:row>
      <xdr:rowOff>180975</xdr:rowOff>
    </xdr:to>
    <xdr:sp macro="" textlink="">
      <xdr:nvSpPr>
        <xdr:cNvPr id="2122" name="Line 74"/>
        <xdr:cNvSpPr>
          <a:spLocks noChangeShapeType="1"/>
        </xdr:cNvSpPr>
      </xdr:nvSpPr>
      <xdr:spPr bwMode="auto">
        <a:xfrm>
          <a:off x="447675" y="3286125"/>
          <a:ext cx="3276600" cy="112395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266700</xdr:colOff>
      <xdr:row>12</xdr:row>
      <xdr:rowOff>152400</xdr:rowOff>
    </xdr:from>
    <xdr:to>
      <xdr:col>6</xdr:col>
      <xdr:colOff>76200</xdr:colOff>
      <xdr:row>27</xdr:row>
      <xdr:rowOff>171450</xdr:rowOff>
    </xdr:to>
    <xdr:sp macro="" textlink="">
      <xdr:nvSpPr>
        <xdr:cNvPr id="2123" name="Line 75"/>
        <xdr:cNvSpPr>
          <a:spLocks noChangeShapeType="1"/>
        </xdr:cNvSpPr>
      </xdr:nvSpPr>
      <xdr:spPr bwMode="auto">
        <a:xfrm>
          <a:off x="1323975" y="2476500"/>
          <a:ext cx="1638300" cy="287655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295275</xdr:colOff>
      <xdr:row>30</xdr:row>
      <xdr:rowOff>114300</xdr:rowOff>
    </xdr:from>
    <xdr:to>
      <xdr:col>3</xdr:col>
      <xdr:colOff>295275</xdr:colOff>
      <xdr:row>37</xdr:row>
      <xdr:rowOff>9525</xdr:rowOff>
    </xdr:to>
    <xdr:sp macro="" textlink="">
      <xdr:nvSpPr>
        <xdr:cNvPr id="2124" name="Line 76"/>
        <xdr:cNvSpPr>
          <a:spLocks noChangeShapeType="1"/>
        </xdr:cNvSpPr>
      </xdr:nvSpPr>
      <xdr:spPr bwMode="auto">
        <a:xfrm flipH="1">
          <a:off x="1352550" y="6010275"/>
          <a:ext cx="0" cy="10287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123825</xdr:colOff>
      <xdr:row>37</xdr:row>
      <xdr:rowOff>95250</xdr:rowOff>
    </xdr:from>
    <xdr:to>
      <xdr:col>3</xdr:col>
      <xdr:colOff>133350</xdr:colOff>
      <xdr:row>39</xdr:row>
      <xdr:rowOff>0</xdr:rowOff>
    </xdr:to>
    <xdr:sp macro="" textlink="">
      <xdr:nvSpPr>
        <xdr:cNvPr id="2125" name="Line 77"/>
        <xdr:cNvSpPr>
          <a:spLocks noChangeShapeType="1"/>
        </xdr:cNvSpPr>
      </xdr:nvSpPr>
      <xdr:spPr bwMode="auto">
        <a:xfrm flipH="1">
          <a:off x="571500" y="7124700"/>
          <a:ext cx="619125" cy="22860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323850</xdr:colOff>
      <xdr:row>37</xdr:row>
      <xdr:rowOff>142875</xdr:rowOff>
    </xdr:from>
    <xdr:to>
      <xdr:col>3</xdr:col>
      <xdr:colOff>200025</xdr:colOff>
      <xdr:row>39</xdr:row>
      <xdr:rowOff>114300</xdr:rowOff>
    </xdr:to>
    <xdr:sp macro="" textlink="">
      <xdr:nvSpPr>
        <xdr:cNvPr id="2126" name="Line 78"/>
        <xdr:cNvSpPr>
          <a:spLocks noChangeShapeType="1"/>
        </xdr:cNvSpPr>
      </xdr:nvSpPr>
      <xdr:spPr bwMode="auto">
        <a:xfrm flipH="1">
          <a:off x="771525" y="7172325"/>
          <a:ext cx="485775" cy="29527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38</xdr:row>
      <xdr:rowOff>38100</xdr:rowOff>
    </xdr:from>
    <xdr:to>
      <xdr:col>3</xdr:col>
      <xdr:colOff>228600</xdr:colOff>
      <xdr:row>39</xdr:row>
      <xdr:rowOff>152400</xdr:rowOff>
    </xdr:to>
    <xdr:sp macro="" textlink="">
      <xdr:nvSpPr>
        <xdr:cNvPr id="2127" name="Line 79"/>
        <xdr:cNvSpPr>
          <a:spLocks noChangeShapeType="1"/>
        </xdr:cNvSpPr>
      </xdr:nvSpPr>
      <xdr:spPr bwMode="auto">
        <a:xfrm flipH="1">
          <a:off x="1171575" y="7229475"/>
          <a:ext cx="114300" cy="27622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38</xdr:row>
      <xdr:rowOff>47625</xdr:rowOff>
    </xdr:from>
    <xdr:to>
      <xdr:col>3</xdr:col>
      <xdr:colOff>295275</xdr:colOff>
      <xdr:row>39</xdr:row>
      <xdr:rowOff>152400</xdr:rowOff>
    </xdr:to>
    <xdr:sp macro="" textlink="">
      <xdr:nvSpPr>
        <xdr:cNvPr id="2128" name="Line 80"/>
        <xdr:cNvSpPr>
          <a:spLocks noChangeShapeType="1"/>
        </xdr:cNvSpPr>
      </xdr:nvSpPr>
      <xdr:spPr bwMode="auto">
        <a:xfrm>
          <a:off x="1343025" y="7239000"/>
          <a:ext cx="9525" cy="26670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333375</xdr:colOff>
      <xdr:row>37</xdr:row>
      <xdr:rowOff>152400</xdr:rowOff>
    </xdr:from>
    <xdr:to>
      <xdr:col>3</xdr:col>
      <xdr:colOff>428625</xdr:colOff>
      <xdr:row>40</xdr:row>
      <xdr:rowOff>9525</xdr:rowOff>
    </xdr:to>
    <xdr:sp macro="" textlink="">
      <xdr:nvSpPr>
        <xdr:cNvPr id="2129" name="Line 81"/>
        <xdr:cNvSpPr>
          <a:spLocks noChangeShapeType="1"/>
        </xdr:cNvSpPr>
      </xdr:nvSpPr>
      <xdr:spPr bwMode="auto">
        <a:xfrm>
          <a:off x="1390650" y="7181850"/>
          <a:ext cx="95250" cy="34290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390525</xdr:colOff>
      <xdr:row>37</xdr:row>
      <xdr:rowOff>133350</xdr:rowOff>
    </xdr:from>
    <xdr:to>
      <xdr:col>4</xdr:col>
      <xdr:colOff>0</xdr:colOff>
      <xdr:row>39</xdr:row>
      <xdr:rowOff>28575</xdr:rowOff>
    </xdr:to>
    <xdr:sp macro="" textlink="">
      <xdr:nvSpPr>
        <xdr:cNvPr id="2130" name="Line 82"/>
        <xdr:cNvSpPr>
          <a:spLocks noChangeShapeType="1"/>
        </xdr:cNvSpPr>
      </xdr:nvSpPr>
      <xdr:spPr bwMode="auto">
        <a:xfrm>
          <a:off x="1447800" y="7162800"/>
          <a:ext cx="219075" cy="219075"/>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466725</xdr:colOff>
      <xdr:row>37</xdr:row>
      <xdr:rowOff>114300</xdr:rowOff>
    </xdr:from>
    <xdr:to>
      <xdr:col>4</xdr:col>
      <xdr:colOff>381000</xdr:colOff>
      <xdr:row>39</xdr:row>
      <xdr:rowOff>38100</xdr:rowOff>
    </xdr:to>
    <xdr:sp macro="" textlink="">
      <xdr:nvSpPr>
        <xdr:cNvPr id="2131" name="Line 83"/>
        <xdr:cNvSpPr>
          <a:spLocks noChangeShapeType="1"/>
        </xdr:cNvSpPr>
      </xdr:nvSpPr>
      <xdr:spPr bwMode="auto">
        <a:xfrm>
          <a:off x="1524000" y="7143750"/>
          <a:ext cx="523875" cy="247650"/>
        </a:xfrm>
        <a:prstGeom prst="line">
          <a:avLst/>
        </a:prstGeom>
        <a:noFill/>
        <a:ln w="12700">
          <a:solidFill>
            <a:srgbClr xmlns:mc="http://schemas.openxmlformats.org/markup-compatibility/2006" xmlns:a14="http://schemas.microsoft.com/office/drawing/2010/main" val="003300" mc:Ignorable="a14" a14:legacySpreadsheetColorIndex="58"/>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276225</xdr:colOff>
      <xdr:row>37</xdr:row>
      <xdr:rowOff>28575</xdr:rowOff>
    </xdr:from>
    <xdr:to>
      <xdr:col>5</xdr:col>
      <xdr:colOff>9525</xdr:colOff>
      <xdr:row>37</xdr:row>
      <xdr:rowOff>28575</xdr:rowOff>
    </xdr:to>
    <xdr:sp macro="" textlink="">
      <xdr:nvSpPr>
        <xdr:cNvPr id="2132" name="Line 84"/>
        <xdr:cNvSpPr>
          <a:spLocks noChangeShapeType="1"/>
        </xdr:cNvSpPr>
      </xdr:nvSpPr>
      <xdr:spPr bwMode="auto">
        <a:xfrm>
          <a:off x="1333500" y="7058025"/>
          <a:ext cx="952500" cy="0"/>
        </a:xfrm>
        <a:prstGeom prst="line">
          <a:avLst/>
        </a:prstGeom>
        <a:noFill/>
        <a:ln w="349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37</xdr:row>
      <xdr:rowOff>9525</xdr:rowOff>
    </xdr:from>
    <xdr:to>
      <xdr:col>3</xdr:col>
      <xdr:colOff>476250</xdr:colOff>
      <xdr:row>38</xdr:row>
      <xdr:rowOff>38100</xdr:rowOff>
    </xdr:to>
    <xdr:sp macro="" textlink="">
      <xdr:nvSpPr>
        <xdr:cNvPr id="2133" name="Freeform 85"/>
        <xdr:cNvSpPr>
          <a:spLocks/>
        </xdr:cNvSpPr>
      </xdr:nvSpPr>
      <xdr:spPr bwMode="auto">
        <a:xfrm>
          <a:off x="1171575" y="7038975"/>
          <a:ext cx="361950" cy="190500"/>
        </a:xfrm>
        <a:custGeom>
          <a:avLst/>
          <a:gdLst>
            <a:gd name="T0" fmla="*/ 0 w 38"/>
            <a:gd name="T1" fmla="*/ 2 h 18"/>
            <a:gd name="T2" fmla="*/ 6 w 38"/>
            <a:gd name="T3" fmla="*/ 14 h 18"/>
            <a:gd name="T4" fmla="*/ 18 w 38"/>
            <a:gd name="T5" fmla="*/ 18 h 18"/>
            <a:gd name="T6" fmla="*/ 27 w 38"/>
            <a:gd name="T7" fmla="*/ 14 h 18"/>
            <a:gd name="T8" fmla="*/ 38 w 38"/>
            <a:gd name="T9" fmla="*/ 9 h 18"/>
            <a:gd name="T10" fmla="*/ 30 w 38"/>
            <a:gd name="T11" fmla="*/ 3 h 18"/>
          </a:gdLst>
          <a:ahLst/>
          <a:cxnLst>
            <a:cxn ang="0">
              <a:pos x="T0" y="T1"/>
            </a:cxn>
            <a:cxn ang="0">
              <a:pos x="T2" y="T3"/>
            </a:cxn>
            <a:cxn ang="0">
              <a:pos x="T4" y="T5"/>
            </a:cxn>
            <a:cxn ang="0">
              <a:pos x="T6" y="T7"/>
            </a:cxn>
            <a:cxn ang="0">
              <a:pos x="T8" y="T9"/>
            </a:cxn>
            <a:cxn ang="0">
              <a:pos x="T10" y="T11"/>
            </a:cxn>
          </a:cxnLst>
          <a:rect l="0" t="0" r="r" b="b"/>
          <a:pathLst>
            <a:path w="38" h="18">
              <a:moveTo>
                <a:pt x="0" y="2"/>
              </a:moveTo>
              <a:cubicBezTo>
                <a:pt x="1" y="6"/>
                <a:pt x="3" y="11"/>
                <a:pt x="6" y="14"/>
              </a:cubicBezTo>
              <a:cubicBezTo>
                <a:pt x="9" y="17"/>
                <a:pt x="15" y="18"/>
                <a:pt x="18" y="18"/>
              </a:cubicBezTo>
              <a:cubicBezTo>
                <a:pt x="21" y="18"/>
                <a:pt x="24" y="16"/>
                <a:pt x="27" y="14"/>
              </a:cubicBezTo>
              <a:cubicBezTo>
                <a:pt x="30" y="12"/>
                <a:pt x="38" y="11"/>
                <a:pt x="38" y="9"/>
              </a:cubicBezTo>
              <a:cubicBezTo>
                <a:pt x="38" y="7"/>
                <a:pt x="28" y="0"/>
                <a:pt x="30" y="3"/>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419100</xdr:colOff>
      <xdr:row>9</xdr:row>
      <xdr:rowOff>152400</xdr:rowOff>
    </xdr:from>
    <xdr:to>
      <xdr:col>6</xdr:col>
      <xdr:colOff>219075</xdr:colOff>
      <xdr:row>14</xdr:row>
      <xdr:rowOff>9525</xdr:rowOff>
    </xdr:to>
    <xdr:sp macro="" textlink="">
      <xdr:nvSpPr>
        <xdr:cNvPr id="2134" name="Line 86"/>
        <xdr:cNvSpPr>
          <a:spLocks noChangeShapeType="1"/>
        </xdr:cNvSpPr>
      </xdr:nvSpPr>
      <xdr:spPr bwMode="auto">
        <a:xfrm>
          <a:off x="2085975" y="1905000"/>
          <a:ext cx="1019175" cy="809625"/>
        </a:xfrm>
        <a:prstGeom prst="line">
          <a:avLst/>
        </a:prstGeom>
        <a:noFill/>
        <a:ln w="349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400050</xdr:colOff>
      <xdr:row>9</xdr:row>
      <xdr:rowOff>152400</xdr:rowOff>
    </xdr:from>
    <xdr:to>
      <xdr:col>7</xdr:col>
      <xdr:colOff>695325</xdr:colOff>
      <xdr:row>13</xdr:row>
      <xdr:rowOff>171450</xdr:rowOff>
    </xdr:to>
    <xdr:sp macro="" textlink="">
      <xdr:nvSpPr>
        <xdr:cNvPr id="2135" name="Line 87"/>
        <xdr:cNvSpPr>
          <a:spLocks noChangeShapeType="1"/>
        </xdr:cNvSpPr>
      </xdr:nvSpPr>
      <xdr:spPr bwMode="auto">
        <a:xfrm flipH="1">
          <a:off x="3286125" y="1905000"/>
          <a:ext cx="904875" cy="781050"/>
        </a:xfrm>
        <a:prstGeom prst="line">
          <a:avLst/>
        </a:prstGeom>
        <a:noFill/>
        <a:ln w="349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438150</xdr:colOff>
      <xdr:row>15</xdr:row>
      <xdr:rowOff>0</xdr:rowOff>
    </xdr:from>
    <xdr:to>
      <xdr:col>8</xdr:col>
      <xdr:colOff>19050</xdr:colOff>
      <xdr:row>20</xdr:row>
      <xdr:rowOff>95250</xdr:rowOff>
    </xdr:to>
    <xdr:sp macro="" textlink="">
      <xdr:nvSpPr>
        <xdr:cNvPr id="2136" name="Line 88"/>
        <xdr:cNvSpPr>
          <a:spLocks noChangeShapeType="1"/>
        </xdr:cNvSpPr>
      </xdr:nvSpPr>
      <xdr:spPr bwMode="auto">
        <a:xfrm flipH="1" flipV="1">
          <a:off x="3324225" y="2895600"/>
          <a:ext cx="952500" cy="1047750"/>
        </a:xfrm>
        <a:prstGeom prst="line">
          <a:avLst/>
        </a:prstGeom>
        <a:noFill/>
        <a:ln w="349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495300</xdr:colOff>
      <xdr:row>15</xdr:row>
      <xdr:rowOff>0</xdr:rowOff>
    </xdr:from>
    <xdr:to>
      <xdr:col>6</xdr:col>
      <xdr:colOff>238125</xdr:colOff>
      <xdr:row>19</xdr:row>
      <xdr:rowOff>180975</xdr:rowOff>
    </xdr:to>
    <xdr:sp macro="" textlink="">
      <xdr:nvSpPr>
        <xdr:cNvPr id="2137" name="Line 89"/>
        <xdr:cNvSpPr>
          <a:spLocks noChangeShapeType="1"/>
        </xdr:cNvSpPr>
      </xdr:nvSpPr>
      <xdr:spPr bwMode="auto">
        <a:xfrm flipV="1">
          <a:off x="2162175" y="2895600"/>
          <a:ext cx="962025" cy="942975"/>
        </a:xfrm>
        <a:prstGeom prst="line">
          <a:avLst/>
        </a:prstGeom>
        <a:noFill/>
        <a:ln w="349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600075</xdr:colOff>
      <xdr:row>13</xdr:row>
      <xdr:rowOff>161925</xdr:rowOff>
    </xdr:from>
    <xdr:to>
      <xdr:col>10</xdr:col>
      <xdr:colOff>276225</xdr:colOff>
      <xdr:row>28</xdr:row>
      <xdr:rowOff>0</xdr:rowOff>
    </xdr:to>
    <xdr:sp macro="" textlink="">
      <xdr:nvSpPr>
        <xdr:cNvPr id="2138" name="Freeform 90"/>
        <xdr:cNvSpPr>
          <a:spLocks/>
        </xdr:cNvSpPr>
      </xdr:nvSpPr>
      <xdr:spPr bwMode="auto">
        <a:xfrm>
          <a:off x="3486150" y="2676525"/>
          <a:ext cx="2238375" cy="2695575"/>
        </a:xfrm>
        <a:custGeom>
          <a:avLst/>
          <a:gdLst>
            <a:gd name="T0" fmla="*/ 0 w 267"/>
            <a:gd name="T1" fmla="*/ 14 h 263"/>
            <a:gd name="T2" fmla="*/ 64 w 267"/>
            <a:gd name="T3" fmla="*/ 0 h 263"/>
            <a:gd name="T4" fmla="*/ 91 w 267"/>
            <a:gd name="T5" fmla="*/ 2 h 263"/>
            <a:gd name="T6" fmla="*/ 99 w 267"/>
            <a:gd name="T7" fmla="*/ 4 h 263"/>
            <a:gd name="T8" fmla="*/ 125 w 267"/>
            <a:gd name="T9" fmla="*/ 23 h 263"/>
            <a:gd name="T10" fmla="*/ 182 w 267"/>
            <a:gd name="T11" fmla="*/ 40 h 263"/>
            <a:gd name="T12" fmla="*/ 194 w 267"/>
            <a:gd name="T13" fmla="*/ 48 h 263"/>
            <a:gd name="T14" fmla="*/ 205 w 267"/>
            <a:gd name="T15" fmla="*/ 119 h 263"/>
            <a:gd name="T16" fmla="*/ 236 w 267"/>
            <a:gd name="T17" fmla="*/ 149 h 263"/>
            <a:gd name="T18" fmla="*/ 225 w 267"/>
            <a:gd name="T19" fmla="*/ 184 h 263"/>
            <a:gd name="T20" fmla="*/ 260 w 267"/>
            <a:gd name="T21" fmla="*/ 239 h 263"/>
            <a:gd name="T22" fmla="*/ 267 w 267"/>
            <a:gd name="T23" fmla="*/ 263 h 2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67" h="263">
              <a:moveTo>
                <a:pt x="0" y="14"/>
              </a:moveTo>
              <a:cubicBezTo>
                <a:pt x="21" y="6"/>
                <a:pt x="41" y="2"/>
                <a:pt x="64" y="0"/>
              </a:cubicBezTo>
              <a:cubicBezTo>
                <a:pt x="69" y="0"/>
                <a:pt x="84" y="1"/>
                <a:pt x="91" y="2"/>
              </a:cubicBezTo>
              <a:cubicBezTo>
                <a:pt x="94" y="2"/>
                <a:pt x="99" y="4"/>
                <a:pt x="99" y="4"/>
              </a:cubicBezTo>
              <a:cubicBezTo>
                <a:pt x="108" y="11"/>
                <a:pt x="117" y="13"/>
                <a:pt x="125" y="23"/>
              </a:cubicBezTo>
              <a:cubicBezTo>
                <a:pt x="132" y="43"/>
                <a:pt x="168" y="40"/>
                <a:pt x="182" y="40"/>
              </a:cubicBezTo>
              <a:cubicBezTo>
                <a:pt x="187" y="43"/>
                <a:pt x="189" y="45"/>
                <a:pt x="194" y="48"/>
              </a:cubicBezTo>
              <a:cubicBezTo>
                <a:pt x="193" y="69"/>
                <a:pt x="185" y="104"/>
                <a:pt x="205" y="119"/>
              </a:cubicBezTo>
              <a:cubicBezTo>
                <a:pt x="210" y="128"/>
                <a:pt x="227" y="143"/>
                <a:pt x="236" y="149"/>
              </a:cubicBezTo>
              <a:cubicBezTo>
                <a:pt x="235" y="162"/>
                <a:pt x="228" y="172"/>
                <a:pt x="225" y="184"/>
              </a:cubicBezTo>
              <a:cubicBezTo>
                <a:pt x="228" y="196"/>
                <a:pt x="246" y="234"/>
                <a:pt x="260" y="239"/>
              </a:cubicBezTo>
              <a:cubicBezTo>
                <a:pt x="267" y="249"/>
                <a:pt x="267" y="249"/>
                <a:pt x="267" y="263"/>
              </a:cubicBezTo>
            </a:path>
          </a:pathLst>
        </a:custGeom>
        <a:noFill/>
        <a:ln w="38100"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micrometals.com/rfparts/rftoroid5.html" TargetMode="External"/><Relationship Id="rId1" Type="http://schemas.openxmlformats.org/officeDocument/2006/relationships/hyperlink" Target="http://tk5ep.free.fr/tech/4sq/en/4sq_switch.php"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en.wikipedia.org/wiki/Coaxial_cab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2"/>
  <sheetViews>
    <sheetView workbookViewId="0">
      <selection activeCell="B33" sqref="B33"/>
    </sheetView>
  </sheetViews>
  <sheetFormatPr defaultRowHeight="12.75" x14ac:dyDescent="0.2"/>
  <cols>
    <col min="1" max="1" width="5.28515625" customWidth="1"/>
  </cols>
  <sheetData>
    <row r="2" spans="2:10" ht="45" x14ac:dyDescent="0.6">
      <c r="B2" s="18" t="s">
        <v>41</v>
      </c>
    </row>
    <row r="5" spans="2:10" x14ac:dyDescent="0.2">
      <c r="B5" t="s">
        <v>42</v>
      </c>
      <c r="D5" s="46" t="s">
        <v>149</v>
      </c>
    </row>
    <row r="8" spans="2:10" ht="18" x14ac:dyDescent="0.25">
      <c r="B8" s="16" t="s">
        <v>84</v>
      </c>
    </row>
    <row r="10" spans="2:10" x14ac:dyDescent="0.2">
      <c r="B10" s="71" t="s">
        <v>89</v>
      </c>
      <c r="C10" s="72"/>
      <c r="D10" s="72"/>
      <c r="E10" s="72"/>
      <c r="F10" s="72"/>
      <c r="G10" s="72"/>
      <c r="H10" s="72"/>
      <c r="I10" s="72"/>
      <c r="J10" s="72"/>
    </row>
    <row r="11" spans="2:10" x14ac:dyDescent="0.2">
      <c r="B11" s="72"/>
      <c r="C11" s="72"/>
      <c r="D11" s="72"/>
      <c r="E11" s="72"/>
      <c r="F11" s="72"/>
      <c r="G11" s="72"/>
      <c r="H11" s="72"/>
      <c r="I11" s="72"/>
      <c r="J11" s="72"/>
    </row>
    <row r="12" spans="2:10" x14ac:dyDescent="0.2">
      <c r="B12" s="72"/>
      <c r="C12" s="72"/>
      <c r="D12" s="72"/>
      <c r="E12" s="72"/>
      <c r="F12" s="72"/>
      <c r="G12" s="72"/>
      <c r="H12" s="72"/>
      <c r="I12" s="72"/>
      <c r="J12" s="72"/>
    </row>
    <row r="13" spans="2:10" x14ac:dyDescent="0.2">
      <c r="B13" s="72"/>
      <c r="C13" s="72"/>
      <c r="D13" s="72"/>
      <c r="E13" s="72"/>
      <c r="F13" s="72"/>
      <c r="G13" s="72"/>
      <c r="H13" s="72"/>
      <c r="I13" s="72"/>
      <c r="J13" s="72"/>
    </row>
    <row r="14" spans="2:10" x14ac:dyDescent="0.2">
      <c r="B14" s="72"/>
      <c r="C14" s="72"/>
      <c r="D14" s="72"/>
      <c r="E14" s="72"/>
      <c r="F14" s="72"/>
      <c r="G14" s="72"/>
      <c r="H14" s="72"/>
      <c r="I14" s="72"/>
      <c r="J14" s="72"/>
    </row>
    <row r="15" spans="2:10" x14ac:dyDescent="0.2">
      <c r="B15" s="72"/>
      <c r="C15" s="72"/>
      <c r="D15" s="72"/>
      <c r="E15" s="72"/>
      <c r="F15" s="72"/>
      <c r="G15" s="72"/>
      <c r="H15" s="72"/>
      <c r="I15" s="72"/>
      <c r="J15" s="72"/>
    </row>
    <row r="17" spans="2:10" ht="18" x14ac:dyDescent="0.25">
      <c r="B17" s="16" t="s">
        <v>85</v>
      </c>
    </row>
    <row r="18" spans="2:10" ht="18" x14ac:dyDescent="0.25">
      <c r="B18" s="16"/>
    </row>
    <row r="19" spans="2:10" x14ac:dyDescent="0.2">
      <c r="B19" s="71" t="s">
        <v>114</v>
      </c>
      <c r="C19" s="72"/>
      <c r="D19" s="72"/>
      <c r="E19" s="72"/>
      <c r="F19" s="72"/>
      <c r="G19" s="72"/>
      <c r="H19" s="72"/>
      <c r="I19" s="72"/>
      <c r="J19" s="72"/>
    </row>
    <row r="20" spans="2:10" x14ac:dyDescent="0.2">
      <c r="B20" s="72"/>
      <c r="C20" s="72"/>
      <c r="D20" s="72"/>
      <c r="E20" s="72"/>
      <c r="F20" s="72"/>
      <c r="G20" s="72"/>
      <c r="H20" s="72"/>
      <c r="I20" s="72"/>
      <c r="J20" s="72"/>
    </row>
    <row r="21" spans="2:10" x14ac:dyDescent="0.2">
      <c r="B21" s="72"/>
      <c r="C21" s="72"/>
      <c r="D21" s="72"/>
      <c r="E21" s="72"/>
      <c r="F21" s="72"/>
      <c r="G21" s="72"/>
      <c r="H21" s="72"/>
      <c r="I21" s="72"/>
      <c r="J21" s="72"/>
    </row>
    <row r="22" spans="2:10" x14ac:dyDescent="0.2">
      <c r="B22" s="72"/>
      <c r="C22" s="72"/>
      <c r="D22" s="72"/>
      <c r="E22" s="72"/>
      <c r="F22" s="72"/>
      <c r="G22" s="72"/>
      <c r="H22" s="72"/>
      <c r="I22" s="72"/>
      <c r="J22" s="72"/>
    </row>
    <row r="23" spans="2:10" x14ac:dyDescent="0.2">
      <c r="B23" s="72"/>
      <c r="C23" s="72"/>
      <c r="D23" s="72"/>
      <c r="E23" s="72"/>
      <c r="F23" s="72"/>
      <c r="G23" s="72"/>
      <c r="H23" s="72"/>
      <c r="I23" s="72"/>
      <c r="J23" s="72"/>
    </row>
    <row r="24" spans="2:10" x14ac:dyDescent="0.2">
      <c r="B24" s="72"/>
      <c r="C24" s="72"/>
      <c r="D24" s="72"/>
      <c r="E24" s="72"/>
      <c r="F24" s="72"/>
      <c r="G24" s="72"/>
      <c r="H24" s="72"/>
      <c r="I24" s="72"/>
      <c r="J24" s="72"/>
    </row>
    <row r="25" spans="2:10" x14ac:dyDescent="0.2">
      <c r="B25" s="72"/>
      <c r="C25" s="72"/>
      <c r="D25" s="72"/>
      <c r="E25" s="72"/>
      <c r="F25" s="72"/>
      <c r="G25" s="72"/>
      <c r="H25" s="72"/>
      <c r="I25" s="72"/>
      <c r="J25" s="72"/>
    </row>
    <row r="26" spans="2:10" x14ac:dyDescent="0.2">
      <c r="B26" s="72"/>
      <c r="C26" s="72"/>
      <c r="D26" s="72"/>
      <c r="E26" s="72"/>
      <c r="F26" s="72"/>
      <c r="G26" s="72"/>
      <c r="H26" s="72"/>
      <c r="I26" s="72"/>
      <c r="J26" s="72"/>
    </row>
    <row r="27" spans="2:10" x14ac:dyDescent="0.2">
      <c r="B27" s="72"/>
      <c r="C27" s="72"/>
      <c r="D27" s="72"/>
      <c r="E27" s="72"/>
      <c r="F27" s="72"/>
      <c r="G27" s="72"/>
      <c r="H27" s="72"/>
      <c r="I27" s="72"/>
      <c r="J27" s="72"/>
    </row>
    <row r="28" spans="2:10" x14ac:dyDescent="0.2">
      <c r="B28" s="46" t="s">
        <v>115</v>
      </c>
    </row>
    <row r="30" spans="2:10" x14ac:dyDescent="0.2">
      <c r="B30" t="s">
        <v>150</v>
      </c>
    </row>
    <row r="31" spans="2:10" x14ac:dyDescent="0.2">
      <c r="B31" t="s">
        <v>151</v>
      </c>
    </row>
    <row r="32" spans="2:10" x14ac:dyDescent="0.2">
      <c r="B32" t="s">
        <v>152</v>
      </c>
    </row>
  </sheetData>
  <mergeCells count="2">
    <mergeCell ref="B10:J15"/>
    <mergeCell ref="B19:J27"/>
  </mergeCells>
  <phoneticPr fontId="5" type="noConversion"/>
  <pageMargins left="0.75" right="0.75" top="1" bottom="1" header="0.5" footer="0.5"/>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tabSelected="1" workbookViewId="0">
      <selection activeCell="K27" sqref="K27"/>
    </sheetView>
  </sheetViews>
  <sheetFormatPr defaultRowHeight="12.75" x14ac:dyDescent="0.2"/>
  <cols>
    <col min="1" max="7" width="9.140625" style="3"/>
    <col min="8" max="8" width="3" style="3" customWidth="1"/>
    <col min="9" max="9" width="6.28515625" style="3" customWidth="1"/>
    <col min="10" max="10" width="9.140625" style="3"/>
    <col min="11" max="11" width="10" style="3" bestFit="1" customWidth="1"/>
    <col min="12" max="12" width="9.140625" style="3"/>
    <col min="13" max="13" width="3.7109375" style="3" customWidth="1"/>
    <col min="14" max="14" width="6.28515625" style="3" customWidth="1"/>
    <col min="15" max="16" width="9.140625" style="3"/>
    <col min="17" max="17" width="6.7109375" style="3" customWidth="1"/>
    <col min="18" max="18" width="5.85546875" style="3" customWidth="1"/>
    <col min="19" max="16384" width="9.140625" style="3"/>
  </cols>
  <sheetData>
    <row r="1" spans="5:13" x14ac:dyDescent="0.2">
      <c r="I1" s="4" t="s">
        <v>18</v>
      </c>
    </row>
    <row r="3" spans="5:13" x14ac:dyDescent="0.2">
      <c r="I3" s="3" t="s">
        <v>16</v>
      </c>
      <c r="L3" s="3" t="s">
        <v>19</v>
      </c>
    </row>
    <row r="4" spans="5:13" x14ac:dyDescent="0.2">
      <c r="E4" s="3">
        <v>11.4</v>
      </c>
    </row>
    <row r="5" spans="5:13" x14ac:dyDescent="0.2">
      <c r="J5" s="3" t="s">
        <v>26</v>
      </c>
    </row>
    <row r="7" spans="5:13" x14ac:dyDescent="0.2">
      <c r="J7" s="3" t="s">
        <v>40</v>
      </c>
      <c r="L7" s="4" t="s">
        <v>25</v>
      </c>
    </row>
    <row r="9" spans="5:13" x14ac:dyDescent="0.2">
      <c r="I9" s="3" t="s">
        <v>17</v>
      </c>
      <c r="L9" s="3" t="s">
        <v>20</v>
      </c>
    </row>
    <row r="10" spans="5:13" ht="15" customHeight="1" x14ac:dyDescent="0.2"/>
    <row r="11" spans="5:13" x14ac:dyDescent="0.2">
      <c r="J11" s="4" t="s">
        <v>27</v>
      </c>
    </row>
    <row r="12" spans="5:13" x14ac:dyDescent="0.2">
      <c r="M12" s="2"/>
    </row>
    <row r="13" spans="5:13" x14ac:dyDescent="0.2">
      <c r="I13" s="3" t="s">
        <v>29</v>
      </c>
    </row>
    <row r="14" spans="5:13" x14ac:dyDescent="0.2">
      <c r="I14" s="3" t="s">
        <v>61</v>
      </c>
      <c r="L14" s="2"/>
    </row>
    <row r="16" spans="5:13" x14ac:dyDescent="0.2">
      <c r="I16" s="4" t="s">
        <v>23</v>
      </c>
    </row>
    <row r="17" spans="9:19" x14ac:dyDescent="0.2">
      <c r="I17" s="4" t="s">
        <v>24</v>
      </c>
    </row>
    <row r="18" spans="9:19" ht="13.5" thickBot="1" x14ac:dyDescent="0.25"/>
    <row r="19" spans="9:19" ht="13.5" thickBot="1" x14ac:dyDescent="0.25">
      <c r="I19" s="19"/>
      <c r="J19" s="20"/>
      <c r="K19" s="20"/>
      <c r="L19" s="20"/>
      <c r="M19" s="20"/>
      <c r="N19" s="21"/>
    </row>
    <row r="20" spans="9:19" x14ac:dyDescent="0.2">
      <c r="I20" s="22"/>
      <c r="J20" s="23" t="s">
        <v>1</v>
      </c>
      <c r="K20" s="8">
        <v>10.119999999999999</v>
      </c>
      <c r="L20" s="24" t="s">
        <v>2</v>
      </c>
      <c r="M20" s="24"/>
      <c r="N20" s="25"/>
      <c r="P20" s="10" t="s">
        <v>12</v>
      </c>
      <c r="Q20" s="11" t="s">
        <v>9</v>
      </c>
    </row>
    <row r="21" spans="9:19" x14ac:dyDescent="0.2">
      <c r="I21" s="22"/>
      <c r="J21" s="23" t="s">
        <v>3</v>
      </c>
      <c r="K21" s="26">
        <v>100</v>
      </c>
      <c r="L21" s="24" t="s">
        <v>4</v>
      </c>
      <c r="M21" s="24"/>
      <c r="N21" s="25"/>
      <c r="P21" s="12" t="s">
        <v>10</v>
      </c>
      <c r="Q21" s="13">
        <v>12</v>
      </c>
      <c r="S21" s="3" t="s">
        <v>62</v>
      </c>
    </row>
    <row r="22" spans="9:19" x14ac:dyDescent="0.2">
      <c r="I22" s="22"/>
      <c r="J22" s="27" t="s">
        <v>125</v>
      </c>
      <c r="K22" s="28">
        <f>1000000/(2*PI()*F*Xc)</f>
        <v>157.26773032795984</v>
      </c>
      <c r="L22" s="29" t="s">
        <v>6</v>
      </c>
      <c r="M22" s="24"/>
      <c r="N22" s="25"/>
      <c r="P22" s="12" t="s">
        <v>14</v>
      </c>
      <c r="Q22" s="13">
        <v>21.8</v>
      </c>
      <c r="S22" s="3" t="s">
        <v>63</v>
      </c>
    </row>
    <row r="23" spans="9:19" x14ac:dyDescent="0.2">
      <c r="I23" s="22"/>
      <c r="J23" s="24"/>
      <c r="K23" s="26"/>
      <c r="L23" s="24"/>
      <c r="M23" s="24"/>
      <c r="N23" s="25"/>
      <c r="P23" s="12" t="s">
        <v>21</v>
      </c>
      <c r="Q23" s="13">
        <v>12</v>
      </c>
      <c r="S23" s="3" t="s">
        <v>64</v>
      </c>
    </row>
    <row r="24" spans="9:19" x14ac:dyDescent="0.2">
      <c r="I24" s="22"/>
      <c r="J24" s="23" t="s">
        <v>7</v>
      </c>
      <c r="K24" s="26">
        <v>50</v>
      </c>
      <c r="L24" s="24" t="s">
        <v>4</v>
      </c>
      <c r="M24" s="24"/>
      <c r="N24" s="25"/>
      <c r="P24" s="12" t="s">
        <v>22</v>
      </c>
      <c r="Q24" s="13">
        <v>21.5</v>
      </c>
      <c r="S24" s="3" t="s">
        <v>66</v>
      </c>
    </row>
    <row r="25" spans="9:19" x14ac:dyDescent="0.2">
      <c r="I25" s="22"/>
      <c r="J25" s="30" t="s">
        <v>124</v>
      </c>
      <c r="K25" s="31">
        <f>K24/(2*PI()*QRG)</f>
        <v>0.78633865163979921</v>
      </c>
      <c r="L25" s="32" t="s">
        <v>8</v>
      </c>
      <c r="M25" s="24"/>
      <c r="N25" s="25"/>
      <c r="O25" s="5"/>
      <c r="P25" s="12" t="s">
        <v>28</v>
      </c>
      <c r="Q25" s="13">
        <v>11.4</v>
      </c>
      <c r="S25" s="3" t="s">
        <v>65</v>
      </c>
    </row>
    <row r="26" spans="9:19" x14ac:dyDescent="0.2">
      <c r="I26" s="22"/>
      <c r="J26" s="23" t="s">
        <v>9</v>
      </c>
      <c r="K26" s="9">
        <v>11.4</v>
      </c>
      <c r="L26" s="32" t="s">
        <v>15</v>
      </c>
      <c r="M26" s="24"/>
      <c r="N26" s="25"/>
      <c r="P26" s="12" t="s">
        <v>30</v>
      </c>
      <c r="Q26" s="13">
        <v>18</v>
      </c>
    </row>
    <row r="27" spans="9:19" x14ac:dyDescent="0.2">
      <c r="I27" s="22"/>
      <c r="J27" s="27" t="s">
        <v>128</v>
      </c>
      <c r="K27" s="68">
        <f>SQRT(L/AL*1000)</f>
        <v>8.305243807694362</v>
      </c>
      <c r="L27" s="29" t="s">
        <v>11</v>
      </c>
      <c r="M27" s="24"/>
      <c r="N27" s="25"/>
      <c r="P27" s="12" t="s">
        <v>32</v>
      </c>
      <c r="Q27" s="13">
        <v>36</v>
      </c>
    </row>
    <row r="28" spans="9:19" ht="13.5" thickBot="1" x14ac:dyDescent="0.25">
      <c r="I28" s="22"/>
      <c r="J28" s="30" t="s">
        <v>126</v>
      </c>
      <c r="K28" s="31">
        <f>ROUND(K27,0)*ROUND(K27,0)*AL/1000</f>
        <v>0.72960000000000003</v>
      </c>
      <c r="L28" s="32" t="s">
        <v>127</v>
      </c>
      <c r="M28" s="26">
        <f>ROUND(K27,0)</f>
        <v>8</v>
      </c>
      <c r="N28" s="25" t="s">
        <v>11</v>
      </c>
      <c r="P28" s="14" t="s">
        <v>33</v>
      </c>
      <c r="Q28" s="15">
        <v>20</v>
      </c>
    </row>
    <row r="29" spans="9:19" x14ac:dyDescent="0.2">
      <c r="I29" s="22"/>
      <c r="J29" s="30" t="s">
        <v>126</v>
      </c>
      <c r="K29" s="31">
        <f>(ROUND(K27,0)+1)*(ROUND(K27,0)+1)*AL/1000</f>
        <v>0.9234</v>
      </c>
      <c r="L29" s="32" t="s">
        <v>127</v>
      </c>
      <c r="M29" s="26">
        <f>ROUND(K27,0)+1</f>
        <v>9</v>
      </c>
      <c r="N29" s="25" t="s">
        <v>11</v>
      </c>
      <c r="P29" s="5"/>
    </row>
    <row r="30" spans="9:19" ht="13.5" thickBot="1" x14ac:dyDescent="0.25">
      <c r="I30" s="33"/>
      <c r="J30" s="65"/>
      <c r="K30" s="67"/>
      <c r="L30" s="66"/>
      <c r="M30" s="34"/>
      <c r="N30" s="35"/>
      <c r="P30" s="5"/>
    </row>
    <row r="31" spans="9:19" x14ac:dyDescent="0.2">
      <c r="K31" s="5"/>
      <c r="P31" s="5"/>
    </row>
    <row r="32" spans="9:19" x14ac:dyDescent="0.2">
      <c r="I32" s="45" t="s">
        <v>86</v>
      </c>
      <c r="K32" s="5"/>
      <c r="P32" s="5"/>
    </row>
    <row r="33" spans="1:16" x14ac:dyDescent="0.2">
      <c r="K33" s="5"/>
      <c r="P33" s="5"/>
    </row>
    <row r="34" spans="1:16" x14ac:dyDescent="0.2">
      <c r="I34" s="3" t="s">
        <v>31</v>
      </c>
      <c r="K34" s="5"/>
      <c r="P34" s="5"/>
    </row>
    <row r="35" spans="1:16" ht="20.25" x14ac:dyDescent="0.3">
      <c r="A35" s="6" t="s">
        <v>35</v>
      </c>
      <c r="I35" s="45" t="s">
        <v>129</v>
      </c>
      <c r="K35" s="5"/>
      <c r="P35" s="5"/>
    </row>
    <row r="36" spans="1:16" x14ac:dyDescent="0.2">
      <c r="A36" s="7" t="s">
        <v>0</v>
      </c>
      <c r="K36" s="5"/>
      <c r="P36" s="5"/>
    </row>
    <row r="37" spans="1:16" ht="18" customHeight="1" x14ac:dyDescent="0.2">
      <c r="I37" s="3" t="s">
        <v>39</v>
      </c>
      <c r="P37" s="5"/>
    </row>
    <row r="38" spans="1:16" ht="20.25" x14ac:dyDescent="0.3">
      <c r="A38" s="6" t="s">
        <v>43</v>
      </c>
      <c r="I38" s="3" t="s">
        <v>38</v>
      </c>
      <c r="P38" s="5"/>
    </row>
    <row r="39" spans="1:16" x14ac:dyDescent="0.2">
      <c r="A39" s="7" t="s">
        <v>13</v>
      </c>
      <c r="P39" s="5"/>
    </row>
    <row r="40" spans="1:16" x14ac:dyDescent="0.2">
      <c r="I40" s="3" t="s">
        <v>36</v>
      </c>
      <c r="P40" s="5"/>
    </row>
    <row r="41" spans="1:16" x14ac:dyDescent="0.2">
      <c r="A41" s="45" t="s">
        <v>130</v>
      </c>
      <c r="I41" s="3" t="s">
        <v>37</v>
      </c>
    </row>
    <row r="42" spans="1:16" x14ac:dyDescent="0.2">
      <c r="A42" s="45" t="s">
        <v>131</v>
      </c>
    </row>
    <row r="43" spans="1:16" x14ac:dyDescent="0.2">
      <c r="A43" s="45" t="s">
        <v>132</v>
      </c>
      <c r="I43" s="45" t="s">
        <v>134</v>
      </c>
    </row>
    <row r="44" spans="1:16" x14ac:dyDescent="0.2">
      <c r="A44" s="45" t="s">
        <v>133</v>
      </c>
    </row>
  </sheetData>
  <phoneticPr fontId="5" type="noConversion"/>
  <hyperlinks>
    <hyperlink ref="A36" r:id="rId1"/>
    <hyperlink ref="A39" r:id="rId2"/>
  </hyperlinks>
  <pageMargins left="0.75" right="0.75" top="1" bottom="1" header="0.5" footer="0.5"/>
  <pageSetup paperSize="9" scale="77" orientation="landscape" horizontalDpi="1200" verticalDpi="1200"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workbookViewId="0">
      <selection activeCell="T22" sqref="T22"/>
    </sheetView>
  </sheetViews>
  <sheetFormatPr defaultRowHeight="12.75" x14ac:dyDescent="0.2"/>
  <cols>
    <col min="1" max="1" width="3.28515625" style="3" customWidth="1"/>
    <col min="2" max="2" width="3.42578125" style="3" customWidth="1"/>
    <col min="3" max="7" width="9.140625" style="3"/>
    <col min="8" max="8" width="11.42578125" style="3" customWidth="1"/>
    <col min="9" max="9" width="14" style="3" customWidth="1"/>
    <col min="10" max="10" width="3.85546875" style="3" customWidth="1"/>
    <col min="11" max="11" width="5.5703125" style="3" customWidth="1"/>
    <col min="12" max="12" width="4.140625" style="3" customWidth="1"/>
    <col min="13" max="13" width="1.28515625" style="3" customWidth="1"/>
    <col min="14" max="14" width="9.7109375" style="3" customWidth="1"/>
    <col min="15" max="15" width="14.42578125" style="3" customWidth="1"/>
    <col min="16" max="16" width="8.28515625" style="3" customWidth="1"/>
    <col min="17" max="17" width="6" style="3" customWidth="1"/>
    <col min="18" max="18" width="7.140625" style="3" customWidth="1"/>
    <col min="19" max="19" width="6.42578125" style="3" customWidth="1"/>
    <col min="20" max="20" width="7" style="3" customWidth="1"/>
    <col min="21" max="21" width="5.5703125" style="3" customWidth="1"/>
    <col min="22" max="16384" width="9.140625" style="3"/>
  </cols>
  <sheetData>
    <row r="1" spans="1:18" ht="20.25" x14ac:dyDescent="0.3">
      <c r="A1" s="38" t="s">
        <v>54</v>
      </c>
    </row>
    <row r="2" spans="1:18" x14ac:dyDescent="0.2">
      <c r="B2" s="48"/>
      <c r="C2" s="49"/>
      <c r="D2" s="49"/>
      <c r="E2" s="49"/>
      <c r="F2" s="49"/>
      <c r="G2" s="49"/>
      <c r="H2" s="49"/>
      <c r="I2" s="49"/>
      <c r="J2" s="49"/>
      <c r="K2" s="49"/>
      <c r="L2" s="50"/>
      <c r="N2" s="45" t="s">
        <v>90</v>
      </c>
    </row>
    <row r="3" spans="1:18" ht="15" customHeight="1" x14ac:dyDescent="0.3">
      <c r="B3" s="51"/>
      <c r="C3" s="52"/>
      <c r="D3" s="52"/>
      <c r="E3" s="52"/>
      <c r="F3" s="52"/>
      <c r="G3" s="52"/>
      <c r="H3" s="52"/>
      <c r="I3" s="52"/>
      <c r="J3" s="52"/>
      <c r="K3" s="53"/>
      <c r="L3" s="54"/>
    </row>
    <row r="4" spans="1:18" ht="15" customHeight="1" x14ac:dyDescent="0.3">
      <c r="B4" s="51"/>
      <c r="C4" s="52"/>
      <c r="D4" s="52"/>
      <c r="E4" s="52"/>
      <c r="F4" s="52"/>
      <c r="G4" s="52"/>
      <c r="H4" s="52"/>
      <c r="I4" s="52"/>
      <c r="J4" s="52"/>
      <c r="K4" s="53"/>
      <c r="L4" s="54"/>
      <c r="N4" s="3" t="s">
        <v>44</v>
      </c>
    </row>
    <row r="5" spans="1:18" ht="15" customHeight="1" x14ac:dyDescent="0.3">
      <c r="B5" s="51"/>
      <c r="C5" s="52"/>
      <c r="D5" s="52"/>
      <c r="E5" s="52"/>
      <c r="F5" s="52"/>
      <c r="G5" s="52"/>
      <c r="H5" s="52"/>
      <c r="I5" s="52"/>
      <c r="J5" s="52"/>
      <c r="K5" s="53"/>
      <c r="L5" s="54"/>
      <c r="N5" s="3" t="s">
        <v>48</v>
      </c>
    </row>
    <row r="6" spans="1:18" ht="15" customHeight="1" x14ac:dyDescent="0.3">
      <c r="B6" s="51"/>
      <c r="C6" s="52"/>
      <c r="D6" s="52"/>
      <c r="E6" s="52"/>
      <c r="F6" s="52"/>
      <c r="G6" s="52"/>
      <c r="H6" s="52"/>
      <c r="I6" s="52"/>
      <c r="J6" s="52"/>
      <c r="K6" s="53"/>
      <c r="L6" s="54"/>
      <c r="N6" s="3" t="s">
        <v>73</v>
      </c>
    </row>
    <row r="7" spans="1:18" ht="15" customHeight="1" x14ac:dyDescent="0.3">
      <c r="B7" s="51"/>
      <c r="C7" s="52"/>
      <c r="D7" s="52"/>
      <c r="E7" s="52"/>
      <c r="F7" s="52"/>
      <c r="G7" s="52"/>
      <c r="H7" s="52"/>
      <c r="I7" s="52"/>
      <c r="J7" s="52"/>
      <c r="K7" s="53"/>
      <c r="L7" s="54"/>
    </row>
    <row r="8" spans="1:18" ht="15" customHeight="1" x14ac:dyDescent="0.3">
      <c r="B8" s="51"/>
      <c r="C8" s="52"/>
      <c r="D8" s="52"/>
      <c r="E8" s="52"/>
      <c r="F8" s="52"/>
      <c r="G8" s="52"/>
      <c r="H8" s="52"/>
      <c r="I8" s="52"/>
      <c r="J8" s="52"/>
      <c r="K8" s="53"/>
      <c r="L8" s="54"/>
      <c r="N8" s="45" t="s">
        <v>100</v>
      </c>
    </row>
    <row r="9" spans="1:18" ht="15" customHeight="1" x14ac:dyDescent="0.3">
      <c r="B9" s="51"/>
      <c r="C9" s="52"/>
      <c r="D9" s="52"/>
      <c r="E9" s="52"/>
      <c r="F9" s="52"/>
      <c r="G9" s="52"/>
      <c r="H9" s="52"/>
      <c r="I9" s="52"/>
      <c r="J9" s="52"/>
      <c r="K9" s="53"/>
      <c r="L9" s="54"/>
      <c r="N9" s="45" t="s">
        <v>91</v>
      </c>
    </row>
    <row r="10" spans="1:18" ht="15" customHeight="1" x14ac:dyDescent="0.3">
      <c r="B10" s="51"/>
      <c r="C10" s="52"/>
      <c r="D10" s="52"/>
      <c r="E10" s="52" t="s">
        <v>45</v>
      </c>
      <c r="F10" s="52"/>
      <c r="G10" s="52"/>
      <c r="H10" s="55" t="s">
        <v>46</v>
      </c>
      <c r="I10" s="52"/>
      <c r="J10" s="52"/>
      <c r="K10" s="53"/>
      <c r="L10" s="54"/>
      <c r="N10" s="45" t="s">
        <v>92</v>
      </c>
    </row>
    <row r="11" spans="1:18" ht="15" customHeight="1" x14ac:dyDescent="0.3">
      <c r="B11" s="51"/>
      <c r="C11" s="52"/>
      <c r="D11" s="52"/>
      <c r="E11" s="52"/>
      <c r="F11" s="52"/>
      <c r="G11" s="52"/>
      <c r="H11" s="52"/>
      <c r="I11" s="52"/>
      <c r="J11" s="52"/>
      <c r="K11" s="53"/>
      <c r="L11" s="54"/>
    </row>
    <row r="12" spans="1:18" ht="15" customHeight="1" x14ac:dyDescent="0.3">
      <c r="B12" s="51"/>
      <c r="C12" s="52"/>
      <c r="D12" s="52"/>
      <c r="E12" s="52"/>
      <c r="F12" s="52"/>
      <c r="G12" s="52"/>
      <c r="H12" s="52"/>
      <c r="I12" s="52"/>
      <c r="J12" s="52"/>
      <c r="K12" s="53"/>
      <c r="L12" s="54"/>
      <c r="N12" s="45" t="s">
        <v>102</v>
      </c>
    </row>
    <row r="13" spans="1:18" ht="15" customHeight="1" x14ac:dyDescent="0.3">
      <c r="B13" s="51"/>
      <c r="C13" s="52"/>
      <c r="D13" s="52"/>
      <c r="E13" s="52"/>
      <c r="F13" s="52"/>
      <c r="G13" s="52"/>
      <c r="H13" s="52"/>
      <c r="I13" s="52"/>
      <c r="J13" s="52"/>
      <c r="K13" s="53"/>
      <c r="L13" s="54"/>
      <c r="N13" s="45" t="s">
        <v>101</v>
      </c>
    </row>
    <row r="14" spans="1:18" ht="15" customHeight="1" thickBot="1" x14ac:dyDescent="0.35">
      <c r="B14" s="51"/>
      <c r="C14" s="52"/>
      <c r="D14" s="52"/>
      <c r="E14" s="52"/>
      <c r="F14" s="52"/>
      <c r="G14" s="52"/>
      <c r="H14" s="52"/>
      <c r="I14" s="52"/>
      <c r="J14" s="52"/>
      <c r="K14" s="53"/>
      <c r="L14" s="54"/>
    </row>
    <row r="15" spans="1:18" ht="30" customHeight="1" thickBot="1" x14ac:dyDescent="0.35">
      <c r="B15" s="51"/>
      <c r="C15" s="52"/>
      <c r="D15" s="52"/>
      <c r="E15" s="52"/>
      <c r="F15" s="52"/>
      <c r="G15" s="41" t="s">
        <v>34</v>
      </c>
      <c r="H15" s="52"/>
      <c r="I15" s="52"/>
      <c r="J15" s="52"/>
      <c r="K15" s="53"/>
      <c r="L15" s="54"/>
      <c r="O15" s="62" t="s">
        <v>50</v>
      </c>
      <c r="P15" s="59" t="s">
        <v>51</v>
      </c>
      <c r="R15" s="3" t="s">
        <v>74</v>
      </c>
    </row>
    <row r="16" spans="1:18" ht="15" customHeight="1" x14ac:dyDescent="0.3">
      <c r="B16" s="51"/>
      <c r="C16" s="52"/>
      <c r="D16" s="52"/>
      <c r="E16" s="52"/>
      <c r="F16" s="52"/>
      <c r="G16" s="52"/>
      <c r="H16" s="52"/>
      <c r="I16" s="52"/>
      <c r="J16" s="52"/>
      <c r="K16" s="53"/>
      <c r="L16" s="54"/>
      <c r="O16" s="63" t="s">
        <v>87</v>
      </c>
      <c r="P16" s="39">
        <v>0.82</v>
      </c>
      <c r="R16" s="3" t="s">
        <v>75</v>
      </c>
    </row>
    <row r="17" spans="2:21" ht="15" customHeight="1" x14ac:dyDescent="0.3">
      <c r="B17" s="51"/>
      <c r="C17" s="52"/>
      <c r="D17" s="52"/>
      <c r="E17" s="52"/>
      <c r="F17" s="52"/>
      <c r="G17" s="52"/>
      <c r="H17" s="52"/>
      <c r="I17" s="52"/>
      <c r="J17" s="52"/>
      <c r="K17" s="53"/>
      <c r="L17" s="54"/>
      <c r="O17" s="63" t="s">
        <v>53</v>
      </c>
      <c r="P17" s="39">
        <v>0.75</v>
      </c>
      <c r="R17" s="3" t="s">
        <v>76</v>
      </c>
    </row>
    <row r="18" spans="2:21" ht="15" customHeight="1" x14ac:dyDescent="0.3">
      <c r="B18" s="51"/>
      <c r="C18" s="52"/>
      <c r="D18" s="52"/>
      <c r="E18" s="52"/>
      <c r="F18" s="52"/>
      <c r="G18" s="52"/>
      <c r="H18" s="52"/>
      <c r="I18" s="52"/>
      <c r="J18" s="52"/>
      <c r="K18" s="53"/>
      <c r="L18" s="54"/>
      <c r="O18" s="63" t="s">
        <v>55</v>
      </c>
      <c r="P18" s="39">
        <v>0.66</v>
      </c>
      <c r="R18" s="3" t="s">
        <v>77</v>
      </c>
    </row>
    <row r="19" spans="2:21" ht="15" customHeight="1" x14ac:dyDescent="0.3">
      <c r="B19" s="51"/>
      <c r="C19" s="52"/>
      <c r="D19" s="52"/>
      <c r="E19" s="52"/>
      <c r="F19" s="52"/>
      <c r="G19" s="52"/>
      <c r="H19" s="52"/>
      <c r="I19" s="52"/>
      <c r="J19" s="52"/>
      <c r="K19" s="53"/>
      <c r="L19" s="54"/>
      <c r="O19" s="63" t="s">
        <v>104</v>
      </c>
      <c r="P19" s="39" t="s">
        <v>56</v>
      </c>
      <c r="R19" s="3" t="s">
        <v>80</v>
      </c>
    </row>
    <row r="20" spans="2:21" ht="15" customHeight="1" thickBot="1" x14ac:dyDescent="0.35">
      <c r="B20" s="51"/>
      <c r="C20" s="52"/>
      <c r="D20" s="52"/>
      <c r="E20" s="52" t="s">
        <v>47</v>
      </c>
      <c r="F20" s="52"/>
      <c r="G20" s="52"/>
      <c r="H20" s="55" t="s">
        <v>5</v>
      </c>
      <c r="I20" s="52"/>
      <c r="J20" s="52"/>
      <c r="K20" s="53"/>
      <c r="L20" s="54"/>
      <c r="O20" s="14"/>
      <c r="P20" s="40"/>
      <c r="R20" s="7" t="s">
        <v>81</v>
      </c>
    </row>
    <row r="21" spans="2:21" ht="15" customHeight="1" x14ac:dyDescent="0.3">
      <c r="B21" s="51"/>
      <c r="C21" s="52"/>
      <c r="D21" s="52"/>
      <c r="E21" s="52"/>
      <c r="F21" s="52"/>
      <c r="G21" s="52"/>
      <c r="H21" s="52"/>
      <c r="I21" s="52"/>
      <c r="J21" s="52"/>
      <c r="K21" s="53"/>
      <c r="L21" s="54"/>
    </row>
    <row r="22" spans="2:21" ht="15" customHeight="1" x14ac:dyDescent="0.3">
      <c r="B22" s="51"/>
      <c r="C22" s="52"/>
      <c r="D22" s="52"/>
      <c r="E22" s="52"/>
      <c r="F22" s="52"/>
      <c r="G22" s="52"/>
      <c r="H22" s="52"/>
      <c r="I22" s="52"/>
      <c r="J22" s="52"/>
      <c r="K22" s="53"/>
      <c r="L22" s="54"/>
      <c r="N22" s="45" t="s">
        <v>122</v>
      </c>
      <c r="P22" s="5">
        <f>F</f>
        <v>10.119999999999999</v>
      </c>
      <c r="Q22" s="45" t="s">
        <v>93</v>
      </c>
      <c r="T22" s="60">
        <f>300/F/4</f>
        <v>7.4110671936758896</v>
      </c>
      <c r="U22" s="45" t="s">
        <v>52</v>
      </c>
    </row>
    <row r="23" spans="2:21" ht="15" customHeight="1" x14ac:dyDescent="0.3">
      <c r="B23" s="51"/>
      <c r="C23" s="52"/>
      <c r="D23" s="52"/>
      <c r="E23" s="52"/>
      <c r="F23" s="52"/>
      <c r="G23" s="52"/>
      <c r="H23" s="52"/>
      <c r="I23" s="52"/>
      <c r="J23" s="52"/>
      <c r="K23" s="53"/>
      <c r="L23" s="54"/>
      <c r="N23" s="45" t="s">
        <v>98</v>
      </c>
    </row>
    <row r="24" spans="2:21" ht="15" customHeight="1" x14ac:dyDescent="0.3">
      <c r="B24" s="51"/>
      <c r="C24" s="52"/>
      <c r="D24" s="52"/>
      <c r="E24" s="52"/>
      <c r="F24" s="52"/>
      <c r="G24" s="52"/>
      <c r="H24" s="52"/>
      <c r="I24" s="52"/>
      <c r="J24" s="52"/>
      <c r="K24" s="53"/>
      <c r="L24" s="54"/>
      <c r="N24" s="45" t="s">
        <v>99</v>
      </c>
    </row>
    <row r="25" spans="2:21" ht="15" customHeight="1" x14ac:dyDescent="0.3">
      <c r="B25" s="51"/>
      <c r="C25" s="52"/>
      <c r="D25" s="52"/>
      <c r="E25" s="52"/>
      <c r="F25" s="52"/>
      <c r="G25" s="52"/>
      <c r="H25" s="52"/>
      <c r="I25" s="52"/>
      <c r="J25" s="52"/>
      <c r="K25" s="53"/>
      <c r="L25" s="54"/>
    </row>
    <row r="26" spans="2:21" ht="15" customHeight="1" x14ac:dyDescent="0.3">
      <c r="B26" s="51"/>
      <c r="C26" s="52"/>
      <c r="D26" s="52"/>
      <c r="E26" s="52"/>
      <c r="F26" s="52"/>
      <c r="G26" s="52"/>
      <c r="H26" s="52"/>
      <c r="I26" s="52"/>
      <c r="J26" s="52"/>
      <c r="K26" s="53"/>
      <c r="L26" s="54"/>
      <c r="N26" s="61" t="s">
        <v>103</v>
      </c>
      <c r="P26" s="42">
        <v>0.82</v>
      </c>
      <c r="Q26" s="3" t="s">
        <v>49</v>
      </c>
    </row>
    <row r="27" spans="2:21" ht="15" customHeight="1" x14ac:dyDescent="0.3">
      <c r="B27" s="51"/>
      <c r="C27" s="52"/>
      <c r="D27" s="52"/>
      <c r="E27" s="52"/>
      <c r="F27" s="52"/>
      <c r="G27" s="52"/>
      <c r="H27" s="52"/>
      <c r="I27" s="52"/>
      <c r="J27" s="52"/>
      <c r="K27" s="53"/>
      <c r="L27" s="54"/>
      <c r="N27" s="43">
        <f>T22*P26</f>
        <v>6.0770750988142295</v>
      </c>
      <c r="O27" s="3" t="s">
        <v>79</v>
      </c>
      <c r="Q27" s="37">
        <f>3*N27</f>
        <v>18.231225296442688</v>
      </c>
      <c r="R27" s="3" t="s">
        <v>52</v>
      </c>
    </row>
    <row r="28" spans="2:21" ht="15" customHeight="1" x14ac:dyDescent="0.3">
      <c r="B28" s="51"/>
      <c r="C28" s="52"/>
      <c r="D28" s="52"/>
      <c r="E28" s="52"/>
      <c r="F28" s="52"/>
      <c r="G28" s="52"/>
      <c r="H28" s="52"/>
      <c r="I28" s="52"/>
      <c r="J28" s="52"/>
      <c r="K28" s="53"/>
      <c r="L28" s="54"/>
      <c r="N28" s="43"/>
      <c r="Q28" s="37"/>
    </row>
    <row r="29" spans="2:21" x14ac:dyDescent="0.2">
      <c r="B29" s="51"/>
      <c r="C29" s="53"/>
      <c r="D29" s="53"/>
      <c r="E29" s="53"/>
      <c r="F29" s="53"/>
      <c r="G29" s="53"/>
      <c r="H29" s="53"/>
      <c r="I29" s="53"/>
      <c r="J29" s="53"/>
      <c r="K29" s="53" t="s">
        <v>78</v>
      </c>
      <c r="L29" s="56"/>
      <c r="N29" s="45" t="s">
        <v>123</v>
      </c>
      <c r="S29" s="43">
        <f>SQRT(2*(300/F/4)*(300/F/4))/2</f>
        <v>5.2404158684773776</v>
      </c>
      <c r="T29" s="45" t="s">
        <v>88</v>
      </c>
    </row>
    <row r="30" spans="2:21" x14ac:dyDescent="0.2">
      <c r="B30" s="57"/>
      <c r="C30" s="47"/>
      <c r="D30" s="47"/>
      <c r="E30" s="47"/>
      <c r="F30" s="47"/>
      <c r="G30" s="47"/>
      <c r="H30" s="47"/>
      <c r="I30" s="47"/>
      <c r="J30" s="47"/>
      <c r="K30" s="47"/>
      <c r="L30" s="58"/>
    </row>
    <row r="31" spans="2:21" ht="15.75" customHeight="1" x14ac:dyDescent="0.2">
      <c r="C31" s="36"/>
      <c r="D31" s="36"/>
      <c r="E31" s="36"/>
      <c r="F31" s="36"/>
      <c r="N31" s="45" t="s">
        <v>105</v>
      </c>
    </row>
    <row r="32" spans="2:21" ht="12.75" customHeight="1" x14ac:dyDescent="0.2">
      <c r="C32" s="36"/>
      <c r="D32" s="36"/>
      <c r="E32" s="36"/>
      <c r="F32" s="36"/>
      <c r="H32" s="73" t="s">
        <v>121</v>
      </c>
      <c r="I32" s="74"/>
      <c r="J32" s="74"/>
      <c r="K32" s="74"/>
      <c r="N32" s="45" t="s">
        <v>96</v>
      </c>
    </row>
    <row r="33" spans="3:14" ht="12.75" customHeight="1" x14ac:dyDescent="0.2">
      <c r="C33" s="36"/>
      <c r="D33" s="36" t="s">
        <v>58</v>
      </c>
      <c r="E33" s="36"/>
      <c r="F33" s="36"/>
      <c r="H33" s="74"/>
      <c r="I33" s="74"/>
      <c r="J33" s="74"/>
      <c r="K33" s="74"/>
    </row>
    <row r="34" spans="3:14" ht="12.75" customHeight="1" x14ac:dyDescent="0.2">
      <c r="C34" s="36"/>
      <c r="D34" s="36"/>
      <c r="E34" s="36"/>
      <c r="F34" s="36"/>
      <c r="H34" s="74"/>
      <c r="I34" s="74"/>
      <c r="J34" s="74"/>
      <c r="K34" s="74"/>
      <c r="N34" s="45" t="s">
        <v>94</v>
      </c>
    </row>
    <row r="35" spans="3:14" ht="12.75" customHeight="1" x14ac:dyDescent="0.2">
      <c r="C35" s="36"/>
      <c r="D35" s="36"/>
      <c r="E35" s="36"/>
      <c r="F35" s="36"/>
      <c r="H35" s="74"/>
      <c r="I35" s="74"/>
      <c r="J35" s="74"/>
      <c r="K35" s="74"/>
      <c r="N35" s="45" t="s">
        <v>95</v>
      </c>
    </row>
    <row r="36" spans="3:14" ht="12.75" customHeight="1" x14ac:dyDescent="0.2">
      <c r="C36" s="36"/>
      <c r="D36" s="36"/>
      <c r="E36" s="36"/>
      <c r="F36" s="36"/>
      <c r="H36" s="74"/>
      <c r="I36" s="74"/>
      <c r="J36" s="74"/>
      <c r="K36" s="74"/>
      <c r="N36" s="45" t="s">
        <v>97</v>
      </c>
    </row>
    <row r="37" spans="3:14" ht="12.75" customHeight="1" x14ac:dyDescent="0.2">
      <c r="C37" s="36"/>
      <c r="D37" s="36"/>
      <c r="E37" s="36" t="s">
        <v>57</v>
      </c>
      <c r="F37" s="36"/>
      <c r="H37" s="74"/>
      <c r="I37" s="74"/>
      <c r="J37" s="74"/>
      <c r="K37" s="74"/>
    </row>
    <row r="38" spans="3:14" ht="12.75" customHeight="1" x14ac:dyDescent="0.2">
      <c r="C38" s="36"/>
      <c r="D38" s="36"/>
      <c r="E38" s="36"/>
      <c r="F38" s="36" t="s">
        <v>60</v>
      </c>
      <c r="H38" s="74"/>
      <c r="I38" s="74"/>
      <c r="J38" s="74"/>
      <c r="K38" s="74"/>
    </row>
    <row r="39" spans="3:14" ht="12.75" customHeight="1" x14ac:dyDescent="0.2">
      <c r="C39" s="36"/>
      <c r="D39" s="36"/>
      <c r="E39" s="36"/>
      <c r="F39" s="36"/>
      <c r="H39" s="74"/>
      <c r="I39" s="74"/>
      <c r="J39" s="74"/>
      <c r="K39" s="74"/>
    </row>
    <row r="40" spans="3:14" ht="12.75" customHeight="1" x14ac:dyDescent="0.2">
      <c r="C40" s="36"/>
      <c r="D40" s="36"/>
      <c r="E40" s="36" t="s">
        <v>59</v>
      </c>
      <c r="F40" s="36"/>
    </row>
    <row r="41" spans="3:14" ht="12.75" customHeight="1" x14ac:dyDescent="0.2">
      <c r="C41" s="4" t="s">
        <v>70</v>
      </c>
    </row>
    <row r="42" spans="3:14" ht="12.75" customHeight="1" x14ac:dyDescent="0.2">
      <c r="C42" s="3" t="s">
        <v>71</v>
      </c>
    </row>
    <row r="43" spans="3:14" ht="12.75" customHeight="1" x14ac:dyDescent="0.2">
      <c r="C43" s="3" t="s">
        <v>72</v>
      </c>
    </row>
    <row r="44" spans="3:14" ht="12.75" customHeight="1" x14ac:dyDescent="0.2"/>
  </sheetData>
  <mergeCells count="1">
    <mergeCell ref="H32:K39"/>
  </mergeCells>
  <phoneticPr fontId="5" type="noConversion"/>
  <hyperlinks>
    <hyperlink ref="R20" r:id="rId1"/>
  </hyperlinks>
  <pageMargins left="0.75" right="0.75" top="1" bottom="1" header="0.5" footer="0.5"/>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4"/>
  <sheetViews>
    <sheetView workbookViewId="0">
      <selection activeCell="I33" sqref="I33"/>
    </sheetView>
  </sheetViews>
  <sheetFormatPr defaultRowHeight="12.75" x14ac:dyDescent="0.2"/>
  <cols>
    <col min="1" max="1" width="4.140625" customWidth="1"/>
    <col min="3" max="3" width="9.140625" customWidth="1"/>
    <col min="4" max="5" width="4.28515625" customWidth="1"/>
    <col min="6" max="6" width="17.85546875" customWidth="1"/>
    <col min="7" max="7" width="5.140625" customWidth="1"/>
  </cols>
  <sheetData>
    <row r="1" spans="2:3" ht="27.75" x14ac:dyDescent="0.4">
      <c r="B1" s="17" t="s">
        <v>83</v>
      </c>
    </row>
    <row r="3" spans="2:3" ht="18" x14ac:dyDescent="0.25">
      <c r="B3" s="16" t="s">
        <v>67</v>
      </c>
    </row>
    <row r="4" spans="2:3" ht="6.75" customHeight="1" x14ac:dyDescent="0.2"/>
    <row r="5" spans="2:3" x14ac:dyDescent="0.2">
      <c r="B5">
        <v>2</v>
      </c>
      <c r="C5" s="46" t="s">
        <v>108</v>
      </c>
    </row>
    <row r="6" spans="2:3" x14ac:dyDescent="0.2">
      <c r="B6">
        <v>3</v>
      </c>
      <c r="C6" s="46" t="s">
        <v>120</v>
      </c>
    </row>
    <row r="7" spans="2:3" x14ac:dyDescent="0.2">
      <c r="B7">
        <v>3</v>
      </c>
      <c r="C7" s="46" t="s">
        <v>109</v>
      </c>
    </row>
    <row r="8" spans="2:3" x14ac:dyDescent="0.2">
      <c r="B8">
        <v>1</v>
      </c>
      <c r="C8" s="46" t="s">
        <v>135</v>
      </c>
    </row>
    <row r="9" spans="2:3" x14ac:dyDescent="0.2">
      <c r="B9">
        <v>6</v>
      </c>
      <c r="C9" s="46" t="s">
        <v>136</v>
      </c>
    </row>
    <row r="10" spans="2:3" x14ac:dyDescent="0.2">
      <c r="B10">
        <v>5</v>
      </c>
      <c r="C10" s="46" t="s">
        <v>110</v>
      </c>
    </row>
    <row r="11" spans="2:3" x14ac:dyDescent="0.2">
      <c r="B11">
        <v>1</v>
      </c>
      <c r="C11" s="46" t="s">
        <v>137</v>
      </c>
    </row>
    <row r="12" spans="2:3" x14ac:dyDescent="0.2">
      <c r="C12" s="46" t="s">
        <v>116</v>
      </c>
    </row>
    <row r="13" spans="2:3" x14ac:dyDescent="0.2">
      <c r="B13" s="1" t="s">
        <v>82</v>
      </c>
      <c r="C13" s="46" t="s">
        <v>119</v>
      </c>
    </row>
    <row r="14" spans="2:3" x14ac:dyDescent="0.2">
      <c r="B14">
        <v>1</v>
      </c>
      <c r="C14" s="46" t="s">
        <v>138</v>
      </c>
    </row>
    <row r="17" spans="2:3" ht="18" x14ac:dyDescent="0.25">
      <c r="B17" s="16" t="s">
        <v>68</v>
      </c>
    </row>
    <row r="18" spans="2:3" ht="6.75" customHeight="1" x14ac:dyDescent="0.2"/>
    <row r="19" spans="2:3" x14ac:dyDescent="0.2">
      <c r="B19">
        <v>1</v>
      </c>
      <c r="C19" s="46" t="s">
        <v>111</v>
      </c>
    </row>
    <row r="20" spans="2:3" x14ac:dyDescent="0.2">
      <c r="C20" s="46" t="s">
        <v>139</v>
      </c>
    </row>
    <row r="21" spans="2:3" x14ac:dyDescent="0.2">
      <c r="B21">
        <v>4</v>
      </c>
      <c r="C21" s="46" t="s">
        <v>112</v>
      </c>
    </row>
    <row r="22" spans="2:3" x14ac:dyDescent="0.2">
      <c r="B22">
        <v>1</v>
      </c>
      <c r="C22" s="46" t="s">
        <v>140</v>
      </c>
    </row>
    <row r="25" spans="2:3" ht="18" x14ac:dyDescent="0.25">
      <c r="B25" s="16" t="s">
        <v>69</v>
      </c>
    </row>
    <row r="26" spans="2:3" ht="6.75" customHeight="1" x14ac:dyDescent="0.2"/>
    <row r="27" spans="2:3" x14ac:dyDescent="0.2">
      <c r="B27">
        <v>4</v>
      </c>
      <c r="C27" s="46" t="s">
        <v>113</v>
      </c>
    </row>
    <row r="28" spans="2:3" x14ac:dyDescent="0.2">
      <c r="B28">
        <v>4</v>
      </c>
      <c r="C28" s="46" t="s">
        <v>143</v>
      </c>
    </row>
    <row r="29" spans="2:3" x14ac:dyDescent="0.2">
      <c r="B29" s="44">
        <f>4*'Antennas and feeders'!T22</f>
        <v>29.644268774703558</v>
      </c>
      <c r="C29" t="s">
        <v>141</v>
      </c>
    </row>
    <row r="30" spans="2:3" x14ac:dyDescent="0.2">
      <c r="B30">
        <v>4</v>
      </c>
      <c r="C30" s="46" t="s">
        <v>142</v>
      </c>
    </row>
    <row r="33" spans="2:8" ht="18" x14ac:dyDescent="0.25">
      <c r="B33" s="16" t="s">
        <v>59</v>
      </c>
    </row>
    <row r="34" spans="2:8" ht="6.75" customHeight="1" x14ac:dyDescent="0.2"/>
    <row r="35" spans="2:8" x14ac:dyDescent="0.2">
      <c r="B35" s="44">
        <f>16*4*'Antennas and feeders'!T22</f>
        <v>474.30830039525694</v>
      </c>
      <c r="C35" s="46" t="s">
        <v>118</v>
      </c>
    </row>
    <row r="36" spans="2:8" x14ac:dyDescent="0.2">
      <c r="B36" s="44">
        <f>4*4*QuarterWave</f>
        <v>118.57707509881423</v>
      </c>
      <c r="C36" s="46" t="s">
        <v>144</v>
      </c>
    </row>
    <row r="37" spans="2:8" x14ac:dyDescent="0.2">
      <c r="B37" s="70" t="s">
        <v>147</v>
      </c>
      <c r="C37" s="46" t="s">
        <v>148</v>
      </c>
    </row>
    <row r="38" spans="2:8" x14ac:dyDescent="0.2">
      <c r="B38">
        <v>1</v>
      </c>
      <c r="C38" s="46" t="s">
        <v>145</v>
      </c>
      <c r="E38" s="69">
        <f>QuarterWave</f>
        <v>7.4110671936758896</v>
      </c>
      <c r="F38" t="s">
        <v>146</v>
      </c>
    </row>
    <row r="39" spans="2:8" x14ac:dyDescent="0.2">
      <c r="C39" s="46"/>
    </row>
    <row r="41" spans="2:8" ht="18" x14ac:dyDescent="0.25">
      <c r="B41" s="16" t="s">
        <v>57</v>
      </c>
    </row>
    <row r="42" spans="2:8" ht="6.75" customHeight="1" x14ac:dyDescent="0.2"/>
    <row r="43" spans="2:8" x14ac:dyDescent="0.2">
      <c r="B43" s="44">
        <f>4*'Antennas and feeders'!N27+1</f>
        <v>25.308300395256918</v>
      </c>
      <c r="C43" s="46" t="s">
        <v>106</v>
      </c>
      <c r="G43" s="64">
        <f>'Antennas and feeders'!P26</f>
        <v>0.82</v>
      </c>
      <c r="H43" s="46" t="s">
        <v>107</v>
      </c>
    </row>
    <row r="44" spans="2:8" x14ac:dyDescent="0.2">
      <c r="B44" s="1" t="s">
        <v>82</v>
      </c>
      <c r="C44" s="46" t="s">
        <v>117</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START HERE!</vt:lpstr>
      <vt:lpstr>Hybrid coupler</vt:lpstr>
      <vt:lpstr>Antennas and feeders</vt:lpstr>
      <vt:lpstr>Bill of materials</vt:lpstr>
      <vt:lpstr>AL</vt:lpstr>
      <vt:lpstr>F</vt:lpstr>
      <vt:lpstr>L</vt:lpstr>
      <vt:lpstr>QRG</vt:lpstr>
      <vt:lpstr>QuarterWave</vt:lpstr>
      <vt:lpstr>Xc</vt:lpstr>
      <vt:lpstr>Xl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zl2ifb@gmail.com</dc:creator>
  <dc:description>Please contact Gary@g4ifb.com re errors or with improvement suggestions</dc:description>
  <cp:lastModifiedBy>Gary Hinson</cp:lastModifiedBy>
  <cp:lastPrinted>2013-02-14T22:05:51Z</cp:lastPrinted>
  <dcterms:created xsi:type="dcterms:W3CDTF">2007-11-04T04:49:31Z</dcterms:created>
  <dcterms:modified xsi:type="dcterms:W3CDTF">2013-02-15T07:59:20Z</dcterms:modified>
</cp:coreProperties>
</file>